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6660" windowHeight="8010" firstSheet="2" activeTab="2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-V SBOs" sheetId="8" r:id="rId8"/>
    <sheet name="Table-VI  foreign ownership" sheetId="9" r:id="rId9"/>
  </sheets>
  <definedNames>
    <definedName name="_xlnm.Print_Titles" localSheetId="0">Declaration!$4:$6</definedName>
    <definedName name="_xlnm.Print_Titles" localSheetId="8">'Table-VI  foreign ownership'!$4:$6</definedName>
  </definedNames>
  <calcPr calcId="144525"/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O8" i="5"/>
  <c r="M8" i="5"/>
  <c r="L8" i="5"/>
  <c r="I8" i="5"/>
  <c r="O7" i="5"/>
  <c r="M7" i="5"/>
  <c r="L7" i="5"/>
  <c r="I7" i="5"/>
  <c r="W58" i="4"/>
  <c r="V58" i="4"/>
  <c r="U58" i="4"/>
  <c r="T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T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O56" i="4"/>
  <c r="M56" i="4"/>
  <c r="L56" i="4"/>
  <c r="I56" i="4"/>
  <c r="Q54" i="4"/>
  <c r="O54" i="4"/>
  <c r="M54" i="4"/>
  <c r="L54" i="4"/>
  <c r="I54" i="4"/>
  <c r="Q53" i="4"/>
  <c r="O53" i="4"/>
  <c r="M53" i="4"/>
  <c r="L53" i="4"/>
  <c r="I53" i="4"/>
  <c r="O52" i="4"/>
  <c r="M52" i="4"/>
  <c r="L52" i="4"/>
  <c r="I52" i="4"/>
  <c r="O51" i="4"/>
  <c r="M51" i="4"/>
  <c r="L51" i="4"/>
  <c r="I51" i="4"/>
  <c r="O50" i="4"/>
  <c r="M50" i="4"/>
  <c r="L50" i="4"/>
  <c r="I50" i="4"/>
  <c r="O49" i="4"/>
  <c r="M49" i="4"/>
  <c r="L49" i="4"/>
  <c r="I49" i="4"/>
  <c r="Q47" i="4"/>
  <c r="O47" i="4"/>
  <c r="M47" i="4"/>
  <c r="L47" i="4"/>
  <c r="I47" i="4"/>
  <c r="O46" i="4"/>
  <c r="M46" i="4"/>
  <c r="L46" i="4"/>
  <c r="I46" i="4"/>
  <c r="Q45" i="4"/>
  <c r="O45" i="4"/>
  <c r="M45" i="4"/>
  <c r="L45" i="4"/>
  <c r="I45" i="4"/>
  <c r="O44" i="4"/>
  <c r="M44" i="4"/>
  <c r="L44" i="4"/>
  <c r="I44" i="4"/>
  <c r="O43" i="4"/>
  <c r="M43" i="4"/>
  <c r="L43" i="4"/>
  <c r="I43" i="4"/>
  <c r="O42" i="4"/>
  <c r="M42" i="4"/>
  <c r="L42" i="4"/>
  <c r="I42" i="4"/>
  <c r="O41" i="4"/>
  <c r="M41" i="4"/>
  <c r="L41" i="4"/>
  <c r="I41" i="4"/>
  <c r="O40" i="4"/>
  <c r="M40" i="4"/>
  <c r="L40" i="4"/>
  <c r="I40" i="4"/>
  <c r="O39" i="4"/>
  <c r="M39" i="4"/>
  <c r="L39" i="4"/>
  <c r="I39" i="4"/>
  <c r="W37" i="4"/>
  <c r="V37" i="4"/>
  <c r="U37" i="4"/>
  <c r="T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O36" i="4"/>
  <c r="M36" i="4"/>
  <c r="L36" i="4"/>
  <c r="I36" i="4"/>
  <c r="O35" i="4"/>
  <c r="M35" i="4"/>
  <c r="L35" i="4"/>
  <c r="I35" i="4"/>
  <c r="O34" i="4"/>
  <c r="M34" i="4"/>
  <c r="L34" i="4"/>
  <c r="I34" i="4"/>
  <c r="W32" i="4"/>
  <c r="V32" i="4"/>
  <c r="U32" i="4"/>
  <c r="T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O30" i="4"/>
  <c r="M30" i="4"/>
  <c r="L30" i="4"/>
  <c r="I30" i="4"/>
  <c r="O29" i="4"/>
  <c r="M29" i="4"/>
  <c r="L29" i="4"/>
  <c r="I29" i="4"/>
  <c r="Q28" i="4"/>
  <c r="O28" i="4"/>
  <c r="M28" i="4"/>
  <c r="L28" i="4"/>
  <c r="I28" i="4"/>
  <c r="Q27" i="4"/>
  <c r="O27" i="4"/>
  <c r="M27" i="4"/>
  <c r="L27" i="4"/>
  <c r="I27" i="4"/>
  <c r="Q26" i="4"/>
  <c r="O26" i="4"/>
  <c r="M26" i="4"/>
  <c r="L26" i="4"/>
  <c r="I26" i="4"/>
  <c r="O25" i="4"/>
  <c r="M25" i="4"/>
  <c r="L25" i="4"/>
  <c r="I25" i="4"/>
  <c r="O24" i="4"/>
  <c r="M24" i="4"/>
  <c r="L24" i="4"/>
  <c r="I24" i="4"/>
  <c r="O23" i="4"/>
  <c r="M23" i="4"/>
  <c r="L23" i="4"/>
  <c r="I23" i="4"/>
  <c r="W21" i="4"/>
  <c r="V21" i="4"/>
  <c r="U21" i="4"/>
  <c r="T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O19" i="4"/>
  <c r="M19" i="4"/>
  <c r="L19" i="4"/>
  <c r="I19" i="4"/>
  <c r="O18" i="4"/>
  <c r="M18" i="4"/>
  <c r="L18" i="4"/>
  <c r="I18" i="4"/>
  <c r="O17" i="4"/>
  <c r="M17" i="4"/>
  <c r="L17" i="4"/>
  <c r="I17" i="4"/>
  <c r="O16" i="4"/>
  <c r="M16" i="4"/>
  <c r="L16" i="4"/>
  <c r="I16" i="4"/>
  <c r="O15" i="4"/>
  <c r="M15" i="4"/>
  <c r="L15" i="4"/>
  <c r="I15" i="4"/>
  <c r="Q14" i="4"/>
  <c r="O14" i="4"/>
  <c r="M14" i="4"/>
  <c r="L14" i="4"/>
  <c r="I14" i="4"/>
  <c r="O13" i="4"/>
  <c r="M13" i="4"/>
  <c r="L13" i="4"/>
  <c r="I13" i="4"/>
  <c r="O12" i="4"/>
  <c r="M12" i="4"/>
  <c r="L12" i="4"/>
  <c r="I12" i="4"/>
  <c r="Q11" i="4"/>
  <c r="O11" i="4"/>
  <c r="M11" i="4"/>
  <c r="L11" i="4"/>
  <c r="I11" i="4"/>
  <c r="Q10" i="4"/>
  <c r="O10" i="4"/>
  <c r="M10" i="4"/>
  <c r="L10" i="4"/>
  <c r="I10" i="4"/>
  <c r="O9" i="4"/>
  <c r="M9" i="4"/>
  <c r="L9" i="4"/>
  <c r="I9" i="4"/>
  <c r="O8" i="4"/>
  <c r="M8" i="4"/>
  <c r="L8" i="4"/>
  <c r="I8" i="4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T26" i="3"/>
  <c r="S26" i="3"/>
  <c r="R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O24" i="3"/>
  <c r="M24" i="3"/>
  <c r="L24" i="3"/>
  <c r="I24" i="3"/>
  <c r="O22" i="3"/>
  <c r="M22" i="3"/>
  <c r="L22" i="3"/>
  <c r="I22" i="3"/>
  <c r="O20" i="3"/>
  <c r="M20" i="3"/>
  <c r="L20" i="3"/>
  <c r="I20" i="3"/>
  <c r="O19" i="3"/>
  <c r="M19" i="3"/>
  <c r="L19" i="3"/>
  <c r="I19" i="3"/>
  <c r="O18" i="3"/>
  <c r="M18" i="3"/>
  <c r="L18" i="3"/>
  <c r="I18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O15" i="3"/>
  <c r="M15" i="3"/>
  <c r="L15" i="3"/>
  <c r="I15" i="3"/>
  <c r="O14" i="3"/>
  <c r="M14" i="3"/>
  <c r="L14" i="3"/>
  <c r="I14" i="3"/>
  <c r="O13" i="3"/>
  <c r="M13" i="3"/>
  <c r="L13" i="3"/>
  <c r="I13" i="3"/>
  <c r="S12" i="3"/>
  <c r="Q12" i="3"/>
  <c r="O12" i="3"/>
  <c r="M12" i="3"/>
  <c r="L12" i="3"/>
  <c r="I12" i="3"/>
  <c r="S11" i="3"/>
  <c r="Q11" i="3"/>
  <c r="O11" i="3"/>
  <c r="M11" i="3"/>
  <c r="L11" i="3"/>
  <c r="I11" i="3"/>
  <c r="S10" i="3"/>
  <c r="Q10" i="3"/>
  <c r="O10" i="3"/>
  <c r="M10" i="3"/>
  <c r="L10" i="3"/>
  <c r="I10" i="3"/>
  <c r="S9" i="3"/>
  <c r="Q9" i="3"/>
  <c r="O9" i="3"/>
  <c r="M9" i="3"/>
  <c r="L9" i="3"/>
  <c r="I9" i="3"/>
  <c r="Q8" i="3"/>
  <c r="O8" i="3"/>
  <c r="M8" i="3"/>
  <c r="L8" i="3"/>
  <c r="I8" i="3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P9" i="2"/>
  <c r="N9" i="2"/>
  <c r="L9" i="2"/>
  <c r="H9" i="2"/>
</calcChain>
</file>

<file path=xl/sharedStrings.xml><?xml version="1.0" encoding="utf-8"?>
<sst xmlns="http://schemas.openxmlformats.org/spreadsheetml/2006/main" count="499" uniqueCount="225">
  <si>
    <t>Format of Holding of Specified securities</t>
  </si>
  <si>
    <t>1.</t>
  </si>
  <si>
    <t>Name of Listed Entity:ASTONEA LABS LIMITED</t>
  </si>
  <si>
    <t>2.</t>
  </si>
  <si>
    <t xml:space="preserve">Scrip Code/Name of Scrip/Class of Security:,,EQUITY SHARES  </t>
  </si>
  <si>
    <t>3.</t>
  </si>
  <si>
    <t>Share Holding Pattern Filed under: Reg. 31(1)(a)/Reg.31(1)(b)/Reg.31(1)(c)</t>
  </si>
  <si>
    <t>a. if under 31(1)(b) then indicate the report for quarter ending 29/05/2025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</si>
  <si>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</si>
  <si>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</si>
  <si>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</si>
  <si>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</si>
  <si>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</si>
  <si>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</si>
  <si>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</si>
  <si>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</si>
  <si>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</si>
  <si>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</si>
  <si>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</si>
  <si>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</si>
  <si>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</si>
  <si>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</si>
  <si>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</si>
  <si>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</si>
  <si>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</si>
  <si>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</si>
  <si>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</si>
  <si>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</si>
  <si>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</si>
  <si>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</si>
  <si>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</si>
  <si>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</si>
  <si>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</si>
  <si>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</si>
  <si>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</si>
  <si>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</si>
  <si>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</si>
  <si>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</si>
  <si>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</si>
  <si>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</si>
  <si>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</si>
  <si>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</si>
  <si>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</si>
  <si>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</si>
  <si>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</si>
  <si>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</si>
  <si>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</si>
  <si>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</si>
  <si>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</si>
  <si>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</si>
  <si>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</si>
  <si>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</si>
  <si>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</si>
  <si>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</si>
  <si>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</si>
  <si>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</si>
  <si>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</si>
  <si>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</si>
  <si>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</si>
  <si>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</si>
  <si>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</si>
  <si>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</si>
  <si>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</si>
  <si>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</si>
  <si>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</si>
  <si>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</si>
  <si>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</si>
  <si>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</si>
  <si>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</si>
  <si>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</si>
  <si>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</si>
  <si>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</si>
  <si>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</si>
  <si>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</si>
  <si>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</si>
  <si>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</si>
  <si>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</si>
  <si>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</si>
  <si>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</si>
  <si>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</si>
  <si>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</si>
  <si>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</si>
  <si>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</si>
  <si>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</si>
  <si>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</si>
  <si>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</si>
  <si>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</si>
  <si>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</si>
  <si>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</si>
  <si>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 xml:space="preserve">HARSH GULATI                                                                                                                                          </t>
  </si>
  <si>
    <t xml:space="preserve">AEQPG7374H                    </t>
  </si>
  <si>
    <t xml:space="preserve">USHA GULATI                                                                                                                                           </t>
  </si>
  <si>
    <t xml:space="preserve">AFJPG6559E                    </t>
  </si>
  <si>
    <t xml:space="preserve">ASHISH GULATI                                                                                                                                         </t>
  </si>
  <si>
    <t xml:space="preserve">AVBPG6834E                    </t>
  </si>
  <si>
    <t xml:space="preserve">NEHA DUTTA GULATI                                                                                                                                     </t>
  </si>
  <si>
    <t xml:space="preserve">BLBPD8453K                    </t>
  </si>
  <si>
    <t>(b)</t>
  </si>
  <si>
    <t>Central Government/State Government(s)</t>
  </si>
  <si>
    <t>(c)</t>
  </si>
  <si>
    <t>Financial Institutions/Banks</t>
  </si>
  <si>
    <t>(d)</t>
  </si>
  <si>
    <t>Any Other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</si>
  <si>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</si>
  <si>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</si>
  <si>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</si>
  <si>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</si>
  <si>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</si>
  <si>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</si>
  <si>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</si>
  <si>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</si>
  <si>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</si>
  <si>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</si>
  <si>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</si>
  <si>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</si>
  <si>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</si>
  <si>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Sub-categorization of shares</t>
  </si>
  <si>
    <t>Shareholding (No. of shares) under</t>
  </si>
  <si>
    <t>Sub_x0002_category (i)</t>
  </si>
  <si>
    <t>Sub_x0002_category (ii)</t>
  </si>
  <si>
    <t>Sub_x0002_category (iii)</t>
  </si>
  <si>
    <t>Institutions (Domestic)</t>
  </si>
  <si>
    <t>Mutual Funds</t>
  </si>
  <si>
    <t>Venture Capital Funds</t>
  </si>
  <si>
    <t>Alternate Investment Funds</t>
  </si>
  <si>
    <t xml:space="preserve">PERSISTENT GROWTH FUND-VARSU INDIA GROWTH STORY SCHEME 1                                                                                              </t>
  </si>
  <si>
    <t xml:space="preserve">AAETV1231C                    </t>
  </si>
  <si>
    <t>Banks</t>
  </si>
  <si>
    <t>Insurance Companies</t>
  </si>
  <si>
    <t xml:space="preserve">RAJASTHAN GLOBAL SECURITIES PRIVATE LIMITED                                                                                                           </t>
  </si>
  <si>
    <t xml:space="preserve">AAACR4122R                    </t>
  </si>
  <si>
    <t>(f)</t>
  </si>
  <si>
    <t>Provident Funds/Pension Funds</t>
  </si>
  <si>
    <t>(g)</t>
  </si>
  <si>
    <t>Asset Reconstruction Companies</t>
  </si>
  <si>
    <t>(h)</t>
  </si>
  <si>
    <t>Soveregin Wealth Funds</t>
  </si>
  <si>
    <t>(i)</t>
  </si>
  <si>
    <t>NBFC Registered with RBI</t>
  </si>
  <si>
    <t>(j)</t>
  </si>
  <si>
    <t>Other Financial Insutitions</t>
  </si>
  <si>
    <t>(k)</t>
  </si>
  <si>
    <t>Sub Total (B)(1)</t>
  </si>
  <si>
    <t>Institutions (Foreign)</t>
  </si>
  <si>
    <t>Foreign Direct Investment</t>
  </si>
  <si>
    <t>Foreign Venture Capital</t>
  </si>
  <si>
    <t>Sovereign Wealth Funds</t>
  </si>
  <si>
    <t>Foreign Portfolio Investors Category I</t>
  </si>
  <si>
    <t xml:space="preserve">ARES DIVERSIFIED                                                                                                                                      </t>
  </si>
  <si>
    <t xml:space="preserve">AAHCA2144B                    </t>
  </si>
  <si>
    <t xml:space="preserve">ARIAL HOLDINGS 1                                                                                                                                      </t>
  </si>
  <si>
    <t xml:space="preserve">AAKCA6796Q                    </t>
  </si>
  <si>
    <t>Foreign Portfolio Investors Category II</t>
  </si>
  <si>
    <t>Overseas Depositories (holding DRs) (balancing figure)</t>
  </si>
  <si>
    <t>Sub Total (B)(2)</t>
  </si>
  <si>
    <t>(3)</t>
  </si>
  <si>
    <t>Central Government/State Government(s)/President of India</t>
  </si>
  <si>
    <t>Central Government / President of India</t>
  </si>
  <si>
    <t>State Government / Governor</t>
  </si>
  <si>
    <t>Shareholding by Companies or Bodies Corporate where Central / State Government is a promoter</t>
  </si>
  <si>
    <t>Sub Total (B)(3)</t>
  </si>
  <si>
    <t>(4)</t>
  </si>
  <si>
    <t>Non-Institutions</t>
  </si>
  <si>
    <t>Associate companies / Subsidiaries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</si>
  <si>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</si>
  <si>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</si>
  <si>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</si>
  <si>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</si>
  <si>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</si>
  <si>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</t>
  </si>
  <si>
    <t>Resident Individuals holding nominal share capital in excess of Rs. 2 lakhs</t>
  </si>
  <si>
    <t xml:space="preserve">GURVINDER SINGH BHULLAR                                                                                                                               </t>
  </si>
  <si>
    <t xml:space="preserve">AHBPB5253C                    </t>
  </si>
  <si>
    <t>Non Resident Indians (NRIs)</t>
  </si>
  <si>
    <t>Foreign Nationals</t>
  </si>
  <si>
    <t>Foreign Companies)</t>
  </si>
  <si>
    <t>(l)</t>
  </si>
  <si>
    <t>Bodies Corporate</t>
  </si>
  <si>
    <t xml:space="preserve">M/S GUJRANI CONSULTANCY SERVICES PRIVATE LIMITED .                                                                                                    </t>
  </si>
  <si>
    <t xml:space="preserve">AABCG9056E                    </t>
  </si>
  <si>
    <t xml:space="preserve">M/S BASAN EQUITY BROKING LIMITED .-PROP                                                                                                               </t>
  </si>
  <si>
    <t xml:space="preserve">AADCB2796E                    </t>
  </si>
  <si>
    <t>(m)</t>
  </si>
  <si>
    <t xml:space="preserve">H U F                                             </t>
  </si>
  <si>
    <t>Sub Total (B)(4)</t>
  </si>
  <si>
    <t>Total Public Shareholding (B) = (B)(1)+(B)(2)+(B)(3)+(B)(4)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</si>
  <si>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</si>
  <si>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</si>
  <si>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</si>
  <si>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</si>
  <si>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</si>
  <si>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</si>
  <si>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</si>
  <si>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</si>
  <si>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</si>
  <si>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</si>
  <si>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Table V - Statement showing details of Significant Beneficial Owners (SBOs)</t>
  </si>
  <si>
    <t>Sno</t>
  </si>
  <si>
    <t>Details of the significant beneficial owner</t>
  </si>
  <si>
    <t xml:space="preserve">Details of the registered owner </t>
  </si>
  <si>
    <t>Particulars of the shares in which significant beneficial interest is held by the beneficial owner</t>
  </si>
  <si>
    <t>Date of creation/acquisition of significant beneficial interest</t>
  </si>
  <si>
    <t xml:space="preserve"> </t>
  </si>
  <si>
    <t>I</t>
  </si>
  <si>
    <t>II</t>
  </si>
  <si>
    <t>III</t>
  </si>
  <si>
    <t>IV</t>
  </si>
  <si>
    <t>Sr No</t>
  </si>
  <si>
    <t>Name</t>
  </si>
  <si>
    <t>Nationality</t>
  </si>
  <si>
    <t>Number of Shares</t>
  </si>
  <si>
    <t xml:space="preserve">Shareholding as a % of total no of shares (Calculated as per SCRR 1957) As a % of (A+B+C2) </t>
  </si>
  <si>
    <t xml:space="preserve">  NA  </t>
  </si>
  <si>
    <t>Table VI - Statement showing foreign ownership limits</t>
  </si>
  <si>
    <t>Board approved limits</t>
  </si>
  <si>
    <t>Limits utilized</t>
  </si>
  <si>
    <t>Date</t>
  </si>
  <si>
    <t>As on shareholding date</t>
  </si>
  <si>
    <t xml:space="preserve">          </t>
  </si>
  <si>
    <t>As on the end of previous 1st quarter</t>
  </si>
  <si>
    <t>As on the end of previous 2nd quarter</t>
  </si>
  <si>
    <t>As on the end of previous 3rd quarter</t>
  </si>
  <si>
    <t>As on the end of previous 4th quarter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</si>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</sst>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view="pageBreakPreview" topLeftCell="B1" zoomScale="60" zoomScaleNormal="100" workbookViewId="0">
      <selection activeCell="B25" sqref="B25"/>
    </sheetView>
  </sheetViews>
  <sheetFormatPr defaultRowHeight="14.5" x14ac:dyDescent="0.35"/>
  <cols>
    <col min="1" max="1" width="10.7265625" customWidth="1"/>
    <col min="2" max="2" width="110.7265625" customWidth="1"/>
    <col min="3" max="4" width="10.7265625" customWidth="1"/>
  </cols>
  <sheetData>
    <row r="1" spans="1:4" ht="15" x14ac:dyDescent="0.25">
      <c r="A1" s="19" t="s">
        <v>0</v>
      </c>
      <c r="B1" s="19"/>
      <c r="C1" s="19"/>
      <c r="D1" s="19"/>
    </row>
    <row r="3" spans="1:4" ht="15" x14ac:dyDescent="0.25">
      <c r="A3" s="1" t="s">
        <v>1</v>
      </c>
      <c r="B3" t="s">
        <v>2</v>
      </c>
    </row>
    <row r="4" spans="1:4" ht="15" x14ac:dyDescent="0.25">
      <c r="A4" s="1" t="s">
        <v>3</v>
      </c>
      <c r="B4" t="s">
        <v>4</v>
      </c>
    </row>
    <row r="5" spans="1:4" ht="15" x14ac:dyDescent="0.25">
      <c r="A5" s="1" t="s">
        <v>5</v>
      </c>
      <c r="B5" t="s">
        <v>6</v>
      </c>
    </row>
    <row r="6" spans="1:4" ht="15" x14ac:dyDescent="0.25">
      <c r="B6" t="s">
        <v>7</v>
      </c>
    </row>
    <row r="7" spans="1:4" ht="15" x14ac:dyDescent="0.25">
      <c r="B7" t="s">
        <v>8</v>
      </c>
    </row>
    <row r="8" spans="1:4" ht="15" x14ac:dyDescent="0.25">
      <c r="A8" s="1" t="s">
        <v>9</v>
      </c>
      <c r="B8" t="s">
        <v>10</v>
      </c>
    </row>
    <row r="9" spans="1:4" ht="15" x14ac:dyDescent="0.25">
      <c r="A9" s="2"/>
      <c r="B9" s="2" t="s">
        <v>11</v>
      </c>
      <c r="C9" s="2" t="s">
        <v>12</v>
      </c>
      <c r="D9" s="2" t="s">
        <v>13</v>
      </c>
    </row>
    <row r="10" spans="1:4" ht="15" x14ac:dyDescent="0.25">
      <c r="A10" s="3" t="s">
        <v>14</v>
      </c>
      <c r="B10" s="2" t="s">
        <v>15</v>
      </c>
      <c r="C10" s="2"/>
      <c r="D10" s="2" t="s">
        <v>223</v>
      </c>
    </row>
    <row r="11" spans="1:4" ht="15" x14ac:dyDescent="0.25">
      <c r="A11" s="3" t="s">
        <v>16</v>
      </c>
      <c r="B11" s="2" t="s">
        <v>17</v>
      </c>
      <c r="C11" s="2"/>
      <c r="D11" s="2" t="s">
        <v>223</v>
      </c>
    </row>
    <row r="12" spans="1:4" ht="15" x14ac:dyDescent="0.25">
      <c r="A12" s="3" t="s">
        <v>18</v>
      </c>
      <c r="B12" s="2" t="s">
        <v>19</v>
      </c>
      <c r="C12" s="2"/>
      <c r="D12" s="2" t="s">
        <v>223</v>
      </c>
    </row>
    <row r="13" spans="1:4" ht="15" x14ac:dyDescent="0.25">
      <c r="A13" s="3" t="s">
        <v>20</v>
      </c>
      <c r="B13" s="2" t="s">
        <v>21</v>
      </c>
      <c r="C13" s="2" t="s">
        <v>224</v>
      </c>
      <c r="D13" s="2"/>
    </row>
    <row r="14" spans="1:4" ht="15" x14ac:dyDescent="0.25">
      <c r="A14" s="3" t="s">
        <v>22</v>
      </c>
      <c r="B14" s="2" t="s">
        <v>23</v>
      </c>
      <c r="C14" s="2"/>
      <c r="D14" s="2" t="s">
        <v>223</v>
      </c>
    </row>
    <row r="17" spans="1:2" ht="15" x14ac:dyDescent="0.25">
      <c r="B17" t="s">
        <v>24</v>
      </c>
    </row>
    <row r="18" spans="1:2" ht="15" x14ac:dyDescent="0.25">
      <c r="B18" t="s">
        <v>25</v>
      </c>
    </row>
    <row r="19" spans="1:2" ht="15" x14ac:dyDescent="0.25">
      <c r="B19" t="s">
        <v>26</v>
      </c>
    </row>
    <row r="20" spans="1:2" ht="15" x14ac:dyDescent="0.25">
      <c r="B20" t="s">
        <v>27</v>
      </c>
    </row>
    <row r="21" spans="1:2" ht="15" x14ac:dyDescent="0.25">
      <c r="B21" t="s">
        <v>28</v>
      </c>
    </row>
    <row r="24" spans="1:2" ht="15" x14ac:dyDescent="0.25">
      <c r="A24" s="1" t="s">
        <v>29</v>
      </c>
      <c r="B24" t="s">
        <v>30</v>
      </c>
    </row>
    <row r="25" spans="1:2" s="4" customFormat="1" ht="14.65" x14ac:dyDescent="0.4"/>
  </sheetData>
  <mergeCells count="1">
    <mergeCell ref="A1:D1"/>
  </mergeCells>
  <pageMargins left="1.3888888888888888E-2" right="0.20833333333333334" top="0.83333333333333337" bottom="0.41666666666666669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view="pageBreakPreview" zoomScale="60" zoomScaleNormal="100" workbookViewId="0">
      <selection activeCell="B28" sqref="B28"/>
    </sheetView>
  </sheetViews>
  <sheetFormatPr defaultRowHeight="14.5" x14ac:dyDescent="0.35"/>
  <cols>
    <col min="1" max="1" width="10.7265625" customWidth="1"/>
    <col min="2" max="2" width="45.7265625" customWidth="1"/>
    <col min="3" max="3" width="12.7265625" customWidth="1"/>
    <col min="4" max="8" width="16.7265625" customWidth="1"/>
    <col min="9" max="12" width="12.7265625" customWidth="1"/>
    <col min="13" max="14" width="20.7265625" customWidth="1"/>
    <col min="15" max="18" width="12.7265625" customWidth="1"/>
    <col min="19" max="19" width="16.7265625" customWidth="1"/>
  </cols>
  <sheetData>
    <row r="1" spans="1:19" ht="15" x14ac:dyDescent="0.25">
      <c r="A1" s="21"/>
      <c r="B1" s="21"/>
      <c r="C1" s="21"/>
      <c r="D1" s="21"/>
    </row>
    <row r="2" spans="1:19" s="5" customFormat="1" ht="15.75" x14ac:dyDescent="0.25">
      <c r="A2" s="5" t="s">
        <v>32</v>
      </c>
    </row>
    <row r="4" spans="1:19" s="4" customFormat="1" ht="75" customHeight="1" x14ac:dyDescent="0.25">
      <c r="A4" s="6" t="s">
        <v>31</v>
      </c>
      <c r="B4" s="7" t="s">
        <v>33</v>
      </c>
      <c r="C4" s="6" t="s">
        <v>34</v>
      </c>
      <c r="D4" s="6" t="s">
        <v>35</v>
      </c>
      <c r="E4" s="6" t="s">
        <v>36</v>
      </c>
      <c r="F4" s="6" t="s">
        <v>37</v>
      </c>
      <c r="G4" s="6" t="s">
        <v>38</v>
      </c>
      <c r="H4" s="6" t="s">
        <v>39</v>
      </c>
      <c r="I4" s="22" t="s">
        <v>40</v>
      </c>
      <c r="J4" s="22"/>
      <c r="K4" s="22"/>
      <c r="L4" s="22"/>
      <c r="M4" s="6" t="s">
        <v>41</v>
      </c>
      <c r="N4" s="6" t="s">
        <v>42</v>
      </c>
      <c r="O4" s="22" t="s">
        <v>43</v>
      </c>
      <c r="P4" s="22"/>
      <c r="Q4" s="22" t="s">
        <v>44</v>
      </c>
      <c r="R4" s="22"/>
      <c r="S4" s="6" t="s">
        <v>45</v>
      </c>
    </row>
    <row r="5" spans="1:19" s="4" customFormat="1" ht="30" customHeight="1" x14ac:dyDescent="0.25">
      <c r="A5" s="8"/>
      <c r="B5" s="8"/>
      <c r="C5" s="8"/>
      <c r="D5" s="8"/>
      <c r="E5" s="8"/>
      <c r="F5" s="8"/>
      <c r="G5" s="8"/>
      <c r="H5" s="8"/>
      <c r="I5" s="23" t="s">
        <v>46</v>
      </c>
      <c r="J5" s="23"/>
      <c r="K5" s="23"/>
      <c r="L5" s="6" t="s">
        <v>47</v>
      </c>
      <c r="M5" s="8"/>
      <c r="N5" s="8"/>
      <c r="O5" s="6" t="s">
        <v>48</v>
      </c>
      <c r="P5" s="6" t="s">
        <v>49</v>
      </c>
      <c r="Q5" s="6" t="s">
        <v>48</v>
      </c>
      <c r="R5" s="6" t="s">
        <v>49</v>
      </c>
      <c r="S5" s="8"/>
    </row>
    <row r="6" spans="1:19" s="4" customFormat="1" ht="15" x14ac:dyDescent="0.25">
      <c r="A6" s="8"/>
      <c r="B6" s="8"/>
      <c r="C6" s="8"/>
      <c r="D6" s="8"/>
      <c r="E6" s="8"/>
      <c r="F6" s="8"/>
      <c r="G6" s="8"/>
      <c r="H6" s="8"/>
      <c r="I6" s="6" t="s">
        <v>50</v>
      </c>
      <c r="J6" s="6" t="s">
        <v>51</v>
      </c>
      <c r="K6" s="6" t="s">
        <v>52</v>
      </c>
      <c r="L6" s="8"/>
      <c r="M6" s="8"/>
      <c r="N6" s="8"/>
      <c r="O6" s="8"/>
      <c r="P6" s="8"/>
      <c r="Q6" s="8"/>
      <c r="R6" s="8"/>
      <c r="S6" s="8"/>
    </row>
    <row r="7" spans="1:19" ht="15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20" t="s">
        <v>61</v>
      </c>
      <c r="J7" s="20"/>
      <c r="K7" s="20"/>
      <c r="L7" s="20"/>
      <c r="M7" s="9" t="s">
        <v>62</v>
      </c>
      <c r="N7" s="9" t="s">
        <v>63</v>
      </c>
      <c r="O7" s="20" t="s">
        <v>64</v>
      </c>
      <c r="P7" s="20"/>
      <c r="Q7" s="20" t="s">
        <v>65</v>
      </c>
      <c r="R7" s="20"/>
      <c r="S7" s="9" t="s">
        <v>66</v>
      </c>
    </row>
    <row r="8" spans="1:19" ht="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 x14ac:dyDescent="0.25">
      <c r="A9" s="2" t="s">
        <v>67</v>
      </c>
      <c r="B9" s="2" t="s">
        <v>68</v>
      </c>
      <c r="C9" s="2">
        <v>4</v>
      </c>
      <c r="D9" s="2">
        <v>7599970</v>
      </c>
      <c r="E9" s="2">
        <v>0</v>
      </c>
      <c r="F9" s="2">
        <v>0</v>
      </c>
      <c r="G9" s="2">
        <v>7599970</v>
      </c>
      <c r="H9" s="10">
        <f>SUM(G9/10511000*100)</f>
        <v>72.304918656645427</v>
      </c>
      <c r="I9" s="2">
        <v>7599970</v>
      </c>
      <c r="J9" s="2">
        <v>0</v>
      </c>
      <c r="K9" s="2">
        <v>7599970</v>
      </c>
      <c r="L9" s="10">
        <f>SUM(K9/10511000*100)</f>
        <v>72.304918656645427</v>
      </c>
      <c r="M9" s="2">
        <v>0</v>
      </c>
      <c r="N9" s="10">
        <f>SUM((G9+M9)/10511000*100)</f>
        <v>72.304918656645427</v>
      </c>
      <c r="O9" s="2">
        <v>7599970</v>
      </c>
      <c r="P9" s="10">
        <f>SUM(O9/7599970*100)</f>
        <v>100</v>
      </c>
      <c r="Q9" s="2">
        <v>0</v>
      </c>
      <c r="R9" s="10">
        <v>0</v>
      </c>
      <c r="S9" s="2">
        <v>7599970</v>
      </c>
    </row>
    <row r="10" spans="1:19" ht="15" x14ac:dyDescent="0.25">
      <c r="A10" s="2" t="s">
        <v>69</v>
      </c>
      <c r="B10" s="2" t="s">
        <v>70</v>
      </c>
      <c r="C10" s="2">
        <v>1010</v>
      </c>
      <c r="D10" s="2">
        <v>2911030</v>
      </c>
      <c r="E10" s="2">
        <v>0</v>
      </c>
      <c r="F10" s="2">
        <v>0</v>
      </c>
      <c r="G10" s="2">
        <v>2911030</v>
      </c>
      <c r="H10" s="10">
        <f>SUM(G10/10511000*100)</f>
        <v>27.695081343354584</v>
      </c>
      <c r="I10" s="2">
        <v>2911030</v>
      </c>
      <c r="J10" s="2">
        <v>0</v>
      </c>
      <c r="K10" s="2">
        <v>2911030</v>
      </c>
      <c r="L10" s="10">
        <f>SUM(K10/10511000*100)</f>
        <v>27.695081343354584</v>
      </c>
      <c r="M10" s="2">
        <v>0</v>
      </c>
      <c r="N10" s="10">
        <f>SUM((G10+M10)/10511000*100)</f>
        <v>27.695081343354584</v>
      </c>
      <c r="O10" s="2">
        <v>911030</v>
      </c>
      <c r="P10" s="10">
        <f>SUM(O10/2911030*100)</f>
        <v>31.295795646214568</v>
      </c>
      <c r="Q10" s="2" t="s">
        <v>71</v>
      </c>
      <c r="R10" s="2" t="s">
        <v>71</v>
      </c>
      <c r="S10" s="2">
        <v>2911030</v>
      </c>
    </row>
    <row r="11" spans="1:19" ht="15" x14ac:dyDescent="0.25">
      <c r="A11" s="2" t="s">
        <v>72</v>
      </c>
      <c r="B11" s="2" t="s">
        <v>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 x14ac:dyDescent="0.25">
      <c r="A12" s="2" t="s">
        <v>74</v>
      </c>
      <c r="B12" s="2" t="s">
        <v>75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 t="s">
        <v>71</v>
      </c>
      <c r="I12" s="2">
        <v>0</v>
      </c>
      <c r="J12" s="2">
        <v>0</v>
      </c>
      <c r="K12" s="2">
        <v>0</v>
      </c>
      <c r="L12" s="10">
        <f>SUM(K12/10511000*100)</f>
        <v>0</v>
      </c>
      <c r="M12" s="2">
        <v>0</v>
      </c>
      <c r="N12" s="2" t="s">
        <v>71</v>
      </c>
      <c r="O12" s="2">
        <v>0</v>
      </c>
      <c r="P12" s="10">
        <v>0</v>
      </c>
      <c r="Q12" s="2" t="s">
        <v>71</v>
      </c>
      <c r="R12" s="2" t="s">
        <v>71</v>
      </c>
      <c r="S12" s="2">
        <v>0</v>
      </c>
    </row>
    <row r="13" spans="1:19" ht="15" x14ac:dyDescent="0.25">
      <c r="A13" s="2" t="s">
        <v>76</v>
      </c>
      <c r="B13" s="2" t="s">
        <v>77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0">
        <f>SUM(G13/10511000*100)</f>
        <v>0</v>
      </c>
      <c r="I13" s="2">
        <v>0</v>
      </c>
      <c r="J13" s="2">
        <v>0</v>
      </c>
      <c r="K13" s="2">
        <v>0</v>
      </c>
      <c r="L13" s="10">
        <f>SUM(K13/10511000*100)</f>
        <v>0</v>
      </c>
      <c r="M13" s="2">
        <v>0</v>
      </c>
      <c r="N13" s="10">
        <f>SUM((G13+M13)/10511000*100)</f>
        <v>0</v>
      </c>
      <c r="O13" s="2">
        <v>0</v>
      </c>
      <c r="P13" s="10">
        <v>0</v>
      </c>
      <c r="Q13" s="2" t="s">
        <v>71</v>
      </c>
      <c r="R13" s="2" t="s">
        <v>71</v>
      </c>
      <c r="S13" s="2">
        <v>0</v>
      </c>
    </row>
    <row r="14" spans="1:19" ht="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4" customFormat="1" ht="15" x14ac:dyDescent="0.25">
      <c r="A15" s="8"/>
      <c r="B15" s="8" t="s">
        <v>78</v>
      </c>
      <c r="C15" s="8">
        <f t="shared" ref="C15:O15" si="0">SUM(C9:C13)</f>
        <v>1014</v>
      </c>
      <c r="D15" s="8">
        <f t="shared" si="0"/>
        <v>10511000</v>
      </c>
      <c r="E15" s="8">
        <f t="shared" si="0"/>
        <v>0</v>
      </c>
      <c r="F15" s="8">
        <f t="shared" si="0"/>
        <v>0</v>
      </c>
      <c r="G15" s="8">
        <f t="shared" si="0"/>
        <v>10511000</v>
      </c>
      <c r="H15" s="11">
        <f t="shared" si="0"/>
        <v>100.00000000000001</v>
      </c>
      <c r="I15" s="8">
        <f t="shared" si="0"/>
        <v>10511000</v>
      </c>
      <c r="J15" s="8">
        <f t="shared" si="0"/>
        <v>0</v>
      </c>
      <c r="K15" s="8">
        <f t="shared" si="0"/>
        <v>10511000</v>
      </c>
      <c r="L15" s="11">
        <f t="shared" si="0"/>
        <v>100.00000000000001</v>
      </c>
      <c r="M15" s="8">
        <f t="shared" si="0"/>
        <v>0</v>
      </c>
      <c r="N15" s="11">
        <f t="shared" si="0"/>
        <v>100.00000000000001</v>
      </c>
      <c r="O15" s="8">
        <f t="shared" si="0"/>
        <v>8511000</v>
      </c>
      <c r="P15" s="11">
        <f>SUM(O15/G15*100)</f>
        <v>80.972314717914557</v>
      </c>
      <c r="Q15" s="8">
        <f>SUM(Q9:Q13)</f>
        <v>0</v>
      </c>
      <c r="R15" s="11">
        <f>SUM(R9:R13)</f>
        <v>0</v>
      </c>
      <c r="S15" s="8">
        <f>SUM(S9:S13)</f>
        <v>10511000</v>
      </c>
    </row>
  </sheetData>
  <mergeCells count="8">
    <mergeCell ref="I7:L7"/>
    <mergeCell ref="O7:P7"/>
    <mergeCell ref="Q7:R7"/>
    <mergeCell ref="A1:D1"/>
    <mergeCell ref="I4:L4"/>
    <mergeCell ref="O4:P4"/>
    <mergeCell ref="Q4:R4"/>
    <mergeCell ref="I5:K5"/>
  </mergeCells>
  <pageMargins left="0.7" right="0.7" top="0.75" bottom="0.75" header="0.3" footer="0.3"/>
  <pageSetup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view="pageBreakPreview" topLeftCell="M13" zoomScaleNormal="100" zoomScaleSheetLayoutView="100" workbookViewId="0">
      <selection activeCell="T8" sqref="T8"/>
    </sheetView>
  </sheetViews>
  <sheetFormatPr defaultRowHeight="14.5" x14ac:dyDescent="0.35"/>
  <cols>
    <col min="1" max="1" width="10.7265625" customWidth="1"/>
    <col min="2" max="2" width="45.7265625" customWidth="1"/>
    <col min="3" max="3" width="12.7265625" customWidth="1"/>
    <col min="4" max="8" width="16.7265625" customWidth="1"/>
    <col min="9" max="13" width="12.7265625" customWidth="1"/>
    <col min="14" max="15" width="20.7265625" customWidth="1"/>
    <col min="16" max="18" width="12.7265625" customWidth="1"/>
    <col min="19" max="20" width="16.7265625" customWidth="1"/>
  </cols>
  <sheetData>
    <row r="1" spans="1:20" s="5" customFormat="1" ht="15.75" x14ac:dyDescent="0.25">
      <c r="A1" s="5" t="s">
        <v>79</v>
      </c>
    </row>
    <row r="3" spans="1:20" s="4" customFormat="1" ht="135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83</v>
      </c>
      <c r="J3" s="22" t="s">
        <v>40</v>
      </c>
      <c r="K3" s="22"/>
      <c r="L3" s="22"/>
      <c r="M3" s="22"/>
      <c r="N3" s="6" t="s">
        <v>41</v>
      </c>
      <c r="O3" s="6" t="s">
        <v>84</v>
      </c>
      <c r="P3" s="22" t="s">
        <v>43</v>
      </c>
      <c r="Q3" s="22"/>
      <c r="R3" s="22" t="s">
        <v>44</v>
      </c>
      <c r="S3" s="22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23" t="s">
        <v>46</v>
      </c>
      <c r="K4" s="23"/>
      <c r="L4" s="23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ht="15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ht="15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24" t="s">
        <v>61</v>
      </c>
      <c r="K6" s="24"/>
      <c r="L6" s="24"/>
      <c r="M6" s="24"/>
      <c r="N6" s="13" t="s">
        <v>62</v>
      </c>
      <c r="O6" s="13" t="s">
        <v>63</v>
      </c>
      <c r="P6" s="24" t="s">
        <v>64</v>
      </c>
      <c r="Q6" s="24"/>
      <c r="R6" s="24" t="s">
        <v>65</v>
      </c>
      <c r="S6" s="24"/>
      <c r="T6" s="13" t="s">
        <v>66</v>
      </c>
    </row>
    <row r="7" spans="1:20" ht="15" x14ac:dyDescent="0.25">
      <c r="A7" s="3" t="s">
        <v>85</v>
      </c>
      <c r="B7" s="2" t="s">
        <v>86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 x14ac:dyDescent="0.25">
      <c r="A8" s="2" t="s">
        <v>87</v>
      </c>
      <c r="B8" s="2" t="s">
        <v>88</v>
      </c>
      <c r="C8" s="2"/>
      <c r="D8" s="2">
        <v>4</v>
      </c>
      <c r="E8" s="2">
        <v>7599970</v>
      </c>
      <c r="F8" s="2">
        <v>0</v>
      </c>
      <c r="G8" s="2">
        <v>0</v>
      </c>
      <c r="H8" s="2">
        <v>7599970</v>
      </c>
      <c r="I8" s="10">
        <f t="shared" ref="I8:I15" si="0">SUM(H8/10511000*100)</f>
        <v>72.304918656645427</v>
      </c>
      <c r="J8" s="2">
        <v>7599970</v>
      </c>
      <c r="K8" s="2">
        <v>0</v>
      </c>
      <c r="L8" s="2">
        <f t="shared" ref="L8:L15" si="1">+J8+K8</f>
        <v>7599970</v>
      </c>
      <c r="M8" s="10">
        <f t="shared" ref="M8:M15" si="2">SUM(L8/10511000*100)</f>
        <v>72.304918656645427</v>
      </c>
      <c r="N8" s="2">
        <v>0</v>
      </c>
      <c r="O8" s="10">
        <f t="shared" ref="O8:O15" si="3">SUM((H8+N8)/10511000*100)</f>
        <v>72.304918656645427</v>
      </c>
      <c r="P8" s="2">
        <v>7599970</v>
      </c>
      <c r="Q8" s="10">
        <f>SUM(P8/H8*100)</f>
        <v>100</v>
      </c>
      <c r="R8" s="2">
        <v>0</v>
      </c>
      <c r="S8" s="10">
        <v>0</v>
      </c>
      <c r="T8" s="2">
        <v>7599970</v>
      </c>
    </row>
    <row r="9" spans="1:20" ht="15" x14ac:dyDescent="0.25">
      <c r="A9" s="2"/>
      <c r="B9" s="2" t="s">
        <v>89</v>
      </c>
      <c r="C9" s="2" t="s">
        <v>90</v>
      </c>
      <c r="D9" s="2">
        <v>1</v>
      </c>
      <c r="E9" s="2">
        <v>76000</v>
      </c>
      <c r="F9" s="2">
        <v>0</v>
      </c>
      <c r="G9" s="2">
        <v>0</v>
      </c>
      <c r="H9" s="2">
        <v>76000</v>
      </c>
      <c r="I9" s="10">
        <f t="shared" si="0"/>
        <v>0.72305204071924656</v>
      </c>
      <c r="J9" s="2">
        <v>76000</v>
      </c>
      <c r="K9" s="2">
        <v>0</v>
      </c>
      <c r="L9" s="2">
        <f t="shared" si="1"/>
        <v>76000</v>
      </c>
      <c r="M9" s="10">
        <f t="shared" si="2"/>
        <v>0.72305204071924656</v>
      </c>
      <c r="N9" s="2">
        <v>0</v>
      </c>
      <c r="O9" s="10">
        <f t="shared" si="3"/>
        <v>0.72305204071924656</v>
      </c>
      <c r="P9" s="2">
        <v>76000</v>
      </c>
      <c r="Q9" s="10">
        <f>SUM(P9/H9*100)</f>
        <v>100</v>
      </c>
      <c r="R9" s="2">
        <v>0</v>
      </c>
      <c r="S9" s="10">
        <f>SUM(R9/H9*100)</f>
        <v>0</v>
      </c>
      <c r="T9" s="2">
        <v>76000</v>
      </c>
    </row>
    <row r="10" spans="1:20" ht="15" x14ac:dyDescent="0.25">
      <c r="A10" s="2"/>
      <c r="B10" s="2" t="s">
        <v>91</v>
      </c>
      <c r="C10" s="2" t="s">
        <v>92</v>
      </c>
      <c r="D10" s="2">
        <v>1</v>
      </c>
      <c r="E10" s="2">
        <v>76000</v>
      </c>
      <c r="F10" s="2">
        <v>0</v>
      </c>
      <c r="G10" s="2">
        <v>0</v>
      </c>
      <c r="H10" s="2">
        <v>76000</v>
      </c>
      <c r="I10" s="10">
        <f t="shared" si="0"/>
        <v>0.72305204071924656</v>
      </c>
      <c r="J10" s="2">
        <v>76000</v>
      </c>
      <c r="K10" s="2">
        <v>0</v>
      </c>
      <c r="L10" s="2">
        <f t="shared" si="1"/>
        <v>76000</v>
      </c>
      <c r="M10" s="10">
        <f t="shared" si="2"/>
        <v>0.72305204071924656</v>
      </c>
      <c r="N10" s="2">
        <v>0</v>
      </c>
      <c r="O10" s="10">
        <f t="shared" si="3"/>
        <v>0.72305204071924656</v>
      </c>
      <c r="P10" s="2">
        <v>76000</v>
      </c>
      <c r="Q10" s="10">
        <f>SUM(P10/H10*100)</f>
        <v>100</v>
      </c>
      <c r="R10" s="2">
        <v>0</v>
      </c>
      <c r="S10" s="10">
        <f>SUM(R10/H10*100)</f>
        <v>0</v>
      </c>
      <c r="T10" s="2">
        <v>76000</v>
      </c>
    </row>
    <row r="11" spans="1:20" ht="15" x14ac:dyDescent="0.25">
      <c r="A11" s="2"/>
      <c r="B11" s="2" t="s">
        <v>93</v>
      </c>
      <c r="C11" s="2" t="s">
        <v>94</v>
      </c>
      <c r="D11" s="2">
        <v>1</v>
      </c>
      <c r="E11" s="2">
        <v>7442970</v>
      </c>
      <c r="F11" s="2">
        <v>0</v>
      </c>
      <c r="G11" s="2">
        <v>0</v>
      </c>
      <c r="H11" s="2">
        <v>7442970</v>
      </c>
      <c r="I11" s="10">
        <f t="shared" si="0"/>
        <v>70.811245362001713</v>
      </c>
      <c r="J11" s="2">
        <v>7442970</v>
      </c>
      <c r="K11" s="2">
        <v>0</v>
      </c>
      <c r="L11" s="2">
        <f t="shared" si="1"/>
        <v>7442970</v>
      </c>
      <c r="M11" s="10">
        <f t="shared" si="2"/>
        <v>70.811245362001713</v>
      </c>
      <c r="N11" s="2">
        <v>0</v>
      </c>
      <c r="O11" s="10">
        <f t="shared" si="3"/>
        <v>70.811245362001713</v>
      </c>
      <c r="P11" s="2">
        <v>7442970</v>
      </c>
      <c r="Q11" s="10">
        <f>SUM(P11/H11*100)</f>
        <v>100</v>
      </c>
      <c r="R11" s="2">
        <v>0</v>
      </c>
      <c r="S11" s="10">
        <f>SUM(R11/H11*100)</f>
        <v>0</v>
      </c>
      <c r="T11" s="2">
        <v>7442970</v>
      </c>
    </row>
    <row r="12" spans="1:20" ht="15" x14ac:dyDescent="0.25">
      <c r="A12" s="2"/>
      <c r="B12" s="2" t="s">
        <v>95</v>
      </c>
      <c r="C12" s="2" t="s">
        <v>96</v>
      </c>
      <c r="D12" s="2">
        <v>1</v>
      </c>
      <c r="E12" s="2">
        <v>5000</v>
      </c>
      <c r="F12" s="2">
        <v>0</v>
      </c>
      <c r="G12" s="2">
        <v>0</v>
      </c>
      <c r="H12" s="2">
        <v>5000</v>
      </c>
      <c r="I12" s="10">
        <f t="shared" si="0"/>
        <v>4.7569213205213588E-2</v>
      </c>
      <c r="J12" s="2">
        <v>5000</v>
      </c>
      <c r="K12" s="2">
        <v>0</v>
      </c>
      <c r="L12" s="2">
        <f t="shared" si="1"/>
        <v>5000</v>
      </c>
      <c r="M12" s="10">
        <f t="shared" si="2"/>
        <v>4.7569213205213588E-2</v>
      </c>
      <c r="N12" s="2">
        <v>0</v>
      </c>
      <c r="O12" s="10">
        <f t="shared" si="3"/>
        <v>4.7569213205213588E-2</v>
      </c>
      <c r="P12" s="2">
        <v>5000</v>
      </c>
      <c r="Q12" s="10">
        <f>SUM(P12/H12*100)</f>
        <v>100</v>
      </c>
      <c r="R12" s="2">
        <v>0</v>
      </c>
      <c r="S12" s="10">
        <f>SUM(R12/H12*100)</f>
        <v>0</v>
      </c>
      <c r="T12" s="2">
        <v>5000</v>
      </c>
    </row>
    <row r="13" spans="1:20" ht="15" x14ac:dyDescent="0.25">
      <c r="A13" s="2" t="s">
        <v>97</v>
      </c>
      <c r="B13" s="2" t="s">
        <v>98</v>
      </c>
      <c r="C13" s="2"/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10">
        <f t="shared" si="0"/>
        <v>0</v>
      </c>
      <c r="J13" s="2">
        <v>0</v>
      </c>
      <c r="K13" s="2">
        <v>0</v>
      </c>
      <c r="L13" s="2">
        <f t="shared" si="1"/>
        <v>0</v>
      </c>
      <c r="M13" s="10">
        <f t="shared" si="2"/>
        <v>0</v>
      </c>
      <c r="N13" s="2">
        <v>0</v>
      </c>
      <c r="O13" s="10">
        <f t="shared" si="3"/>
        <v>0</v>
      </c>
      <c r="P13" s="2">
        <v>0</v>
      </c>
      <c r="Q13" s="10">
        <v>0</v>
      </c>
      <c r="R13" s="2">
        <v>0</v>
      </c>
      <c r="S13" s="10">
        <v>0</v>
      </c>
      <c r="T13" s="2">
        <v>0</v>
      </c>
    </row>
    <row r="14" spans="1:20" ht="15" x14ac:dyDescent="0.25">
      <c r="A14" s="2" t="s">
        <v>99</v>
      </c>
      <c r="B14" s="2" t="s">
        <v>100</v>
      </c>
      <c r="C14" s="2"/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10">
        <f t="shared" si="0"/>
        <v>0</v>
      </c>
      <c r="J14" s="2">
        <v>0</v>
      </c>
      <c r="K14" s="2">
        <v>0</v>
      </c>
      <c r="L14" s="2">
        <f t="shared" si="1"/>
        <v>0</v>
      </c>
      <c r="M14" s="10">
        <f t="shared" si="2"/>
        <v>0</v>
      </c>
      <c r="N14" s="2">
        <v>0</v>
      </c>
      <c r="O14" s="10">
        <f t="shared" si="3"/>
        <v>0</v>
      </c>
      <c r="P14" s="2">
        <v>0</v>
      </c>
      <c r="Q14" s="10">
        <v>0</v>
      </c>
      <c r="R14" s="2">
        <v>0</v>
      </c>
      <c r="S14" s="10">
        <v>0</v>
      </c>
      <c r="T14" s="2">
        <v>0</v>
      </c>
    </row>
    <row r="15" spans="1:20" ht="14.65" x14ac:dyDescent="0.4">
      <c r="A15" s="2" t="s">
        <v>101</v>
      </c>
      <c r="B15" s="2" t="s">
        <v>102</v>
      </c>
      <c r="C15" s="2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10">
        <f t="shared" si="0"/>
        <v>0</v>
      </c>
      <c r="J15" s="2">
        <v>0</v>
      </c>
      <c r="K15" s="2">
        <v>0</v>
      </c>
      <c r="L15" s="2">
        <f t="shared" si="1"/>
        <v>0</v>
      </c>
      <c r="M15" s="10">
        <f t="shared" si="2"/>
        <v>0</v>
      </c>
      <c r="N15" s="2">
        <v>0</v>
      </c>
      <c r="O15" s="10">
        <f t="shared" si="3"/>
        <v>0</v>
      </c>
      <c r="P15" s="2">
        <v>0</v>
      </c>
      <c r="Q15" s="10">
        <v>0</v>
      </c>
      <c r="R15" s="2">
        <v>0</v>
      </c>
      <c r="S15" s="10">
        <v>0</v>
      </c>
      <c r="T15" s="2">
        <v>0</v>
      </c>
    </row>
    <row r="16" spans="1:20" s="4" customFormat="1" ht="14.65" x14ac:dyDescent="0.4">
      <c r="A16" s="8"/>
      <c r="B16" s="8" t="s">
        <v>103</v>
      </c>
      <c r="C16" s="8"/>
      <c r="D16" s="8">
        <f t="shared" ref="D16:P16" si="4">+D8+D13+D14+D15</f>
        <v>4</v>
      </c>
      <c r="E16" s="8">
        <f t="shared" si="4"/>
        <v>7599970</v>
      </c>
      <c r="F16" s="8">
        <f t="shared" si="4"/>
        <v>0</v>
      </c>
      <c r="G16" s="8">
        <f t="shared" si="4"/>
        <v>0</v>
      </c>
      <c r="H16" s="8">
        <f t="shared" si="4"/>
        <v>7599970</v>
      </c>
      <c r="I16" s="11">
        <f t="shared" si="4"/>
        <v>72.304918656645427</v>
      </c>
      <c r="J16" s="8">
        <f t="shared" si="4"/>
        <v>7599970</v>
      </c>
      <c r="K16" s="8">
        <f t="shared" si="4"/>
        <v>0</v>
      </c>
      <c r="L16" s="8">
        <f t="shared" si="4"/>
        <v>7599970</v>
      </c>
      <c r="M16" s="11">
        <f t="shared" si="4"/>
        <v>72.304918656645427</v>
      </c>
      <c r="N16" s="8">
        <f t="shared" si="4"/>
        <v>0</v>
      </c>
      <c r="O16" s="11">
        <f t="shared" si="4"/>
        <v>72.304918656645427</v>
      </c>
      <c r="P16" s="8">
        <f t="shared" si="4"/>
        <v>7599970</v>
      </c>
      <c r="Q16" s="11">
        <f>SUM(P16/H16*100)</f>
        <v>100</v>
      </c>
      <c r="R16" s="8">
        <f>+R8+R13+R14+R15</f>
        <v>0</v>
      </c>
      <c r="S16" s="11">
        <f>SUM(R16/H16*100)</f>
        <v>0</v>
      </c>
      <c r="T16" s="8">
        <f>+T8+T13+T14+T15</f>
        <v>7599970</v>
      </c>
    </row>
    <row r="17" spans="1:20" ht="14.65" x14ac:dyDescent="0.4">
      <c r="A17" s="3" t="s">
        <v>104</v>
      </c>
      <c r="B17" s="2" t="s">
        <v>105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4.65" x14ac:dyDescent="0.4">
      <c r="A18" s="2" t="s">
        <v>87</v>
      </c>
      <c r="B18" s="2" t="s">
        <v>106</v>
      </c>
      <c r="C18" s="2"/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10">
        <f>SUM(H18/10511000*100)</f>
        <v>0</v>
      </c>
      <c r="J18" s="2">
        <v>0</v>
      </c>
      <c r="K18" s="2">
        <v>0</v>
      </c>
      <c r="L18" s="2">
        <f>+J18+K18</f>
        <v>0</v>
      </c>
      <c r="M18" s="10">
        <f>SUM(L18/10511000*100)</f>
        <v>0</v>
      </c>
      <c r="N18" s="2">
        <v>0</v>
      </c>
      <c r="O18" s="10">
        <f>SUM((H18+N18)/10511000*100)</f>
        <v>0</v>
      </c>
      <c r="P18" s="2">
        <v>0</v>
      </c>
      <c r="Q18" s="10">
        <v>0</v>
      </c>
      <c r="R18" s="2">
        <v>0</v>
      </c>
      <c r="S18" s="10">
        <v>0</v>
      </c>
      <c r="T18" s="2">
        <v>0</v>
      </c>
    </row>
    <row r="19" spans="1:20" ht="14.65" x14ac:dyDescent="0.4">
      <c r="A19" s="2" t="s">
        <v>97</v>
      </c>
      <c r="B19" s="2" t="s">
        <v>107</v>
      </c>
      <c r="C19" s="2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10">
        <f>SUM(H19/10511000*100)</f>
        <v>0</v>
      </c>
      <c r="J19" s="2">
        <v>0</v>
      </c>
      <c r="K19" s="2">
        <v>0</v>
      </c>
      <c r="L19" s="2">
        <f>+J19+K19</f>
        <v>0</v>
      </c>
      <c r="M19" s="10">
        <f>SUM(L19/10511000*100)</f>
        <v>0</v>
      </c>
      <c r="N19" s="2">
        <v>0</v>
      </c>
      <c r="O19" s="10">
        <f>SUM((H19+N19)/10511000*100)</f>
        <v>0</v>
      </c>
      <c r="P19" s="2">
        <v>0</v>
      </c>
      <c r="Q19" s="10">
        <v>0</v>
      </c>
      <c r="R19" s="2">
        <v>0</v>
      </c>
      <c r="S19" s="10">
        <v>0</v>
      </c>
      <c r="T19" s="2">
        <v>0</v>
      </c>
    </row>
    <row r="20" spans="1:20" ht="14.65" x14ac:dyDescent="0.4">
      <c r="A20" s="2" t="s">
        <v>99</v>
      </c>
      <c r="B20" s="2" t="s">
        <v>108</v>
      </c>
      <c r="C20" s="2"/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10">
        <f>SUM(H20/10511000*100)</f>
        <v>0</v>
      </c>
      <c r="J20" s="2">
        <v>0</v>
      </c>
      <c r="K20" s="2">
        <v>0</v>
      </c>
      <c r="L20" s="2">
        <f>+J20+K20</f>
        <v>0</v>
      </c>
      <c r="M20" s="10">
        <f>SUM(L20/10511000*100)</f>
        <v>0</v>
      </c>
      <c r="N20" s="2">
        <v>0</v>
      </c>
      <c r="O20" s="10">
        <f>SUM((H20+N20)/10511000*100)</f>
        <v>0</v>
      </c>
      <c r="P20" s="2">
        <v>0</v>
      </c>
      <c r="Q20" s="10">
        <v>0</v>
      </c>
      <c r="R20" s="2">
        <v>0</v>
      </c>
      <c r="S20" s="10">
        <v>0</v>
      </c>
      <c r="T20" s="2">
        <v>0</v>
      </c>
    </row>
    <row r="21" spans="1:20" ht="14.65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4.65" x14ac:dyDescent="0.4">
      <c r="A22" s="2" t="s">
        <v>101</v>
      </c>
      <c r="B22" s="2" t="s">
        <v>109</v>
      </c>
      <c r="C22" s="2"/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10">
        <f>SUM(H22/10511000*100)</f>
        <v>0</v>
      </c>
      <c r="J22" s="2">
        <v>0</v>
      </c>
      <c r="K22" s="2">
        <v>0</v>
      </c>
      <c r="L22" s="2">
        <f>+J22+K22</f>
        <v>0</v>
      </c>
      <c r="M22" s="10">
        <f>SUM(L22/10511000*100)</f>
        <v>0</v>
      </c>
      <c r="N22" s="2">
        <v>0</v>
      </c>
      <c r="O22" s="10">
        <f>SUM((H22+N22)/10511000*100)</f>
        <v>0</v>
      </c>
      <c r="P22" s="2">
        <v>0</v>
      </c>
      <c r="Q22" s="10">
        <v>0</v>
      </c>
      <c r="R22" s="2">
        <v>0</v>
      </c>
      <c r="S22" s="10">
        <v>0</v>
      </c>
      <c r="T22" s="2">
        <v>0</v>
      </c>
    </row>
    <row r="23" spans="1:20" ht="14.65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4.65" x14ac:dyDescent="0.4">
      <c r="A24" s="2" t="s">
        <v>110</v>
      </c>
      <c r="B24" s="2" t="s">
        <v>111</v>
      </c>
      <c r="C24" s="2"/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10">
        <f>SUM(H24/10511000*100)</f>
        <v>0</v>
      </c>
      <c r="J24" s="2">
        <v>0</v>
      </c>
      <c r="K24" s="2">
        <v>0</v>
      </c>
      <c r="L24" s="2">
        <f>+J24+K24</f>
        <v>0</v>
      </c>
      <c r="M24" s="10">
        <f>SUM(L24/10511000*100)</f>
        <v>0</v>
      </c>
      <c r="N24" s="2">
        <v>0</v>
      </c>
      <c r="O24" s="10">
        <f>SUM((H24+N24)/10511000*100)</f>
        <v>0</v>
      </c>
      <c r="P24" s="2">
        <v>0</v>
      </c>
      <c r="Q24" s="10">
        <v>0</v>
      </c>
      <c r="R24" s="2">
        <v>0</v>
      </c>
      <c r="S24" s="10">
        <v>0</v>
      </c>
      <c r="T24" s="2">
        <v>0</v>
      </c>
    </row>
    <row r="25" spans="1:20" ht="14.65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s="4" customFormat="1" ht="14.65" x14ac:dyDescent="0.4">
      <c r="A26" s="8"/>
      <c r="B26" s="8" t="s">
        <v>112</v>
      </c>
      <c r="C26" s="8"/>
      <c r="D26" s="8">
        <f t="shared" ref="D26:P26" si="5">+D18+D19+D20+D22+D24</f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  <c r="H26" s="8">
        <f t="shared" si="5"/>
        <v>0</v>
      </c>
      <c r="I26" s="11">
        <f t="shared" si="5"/>
        <v>0</v>
      </c>
      <c r="J26" s="8">
        <f t="shared" si="5"/>
        <v>0</v>
      </c>
      <c r="K26" s="8">
        <f t="shared" si="5"/>
        <v>0</v>
      </c>
      <c r="L26" s="8">
        <f t="shared" si="5"/>
        <v>0</v>
      </c>
      <c r="M26" s="11">
        <f t="shared" si="5"/>
        <v>0</v>
      </c>
      <c r="N26" s="8">
        <f t="shared" si="5"/>
        <v>0</v>
      </c>
      <c r="O26" s="11">
        <f t="shared" si="5"/>
        <v>0</v>
      </c>
      <c r="P26" s="8">
        <f t="shared" si="5"/>
        <v>0</v>
      </c>
      <c r="Q26" s="11">
        <v>0</v>
      </c>
      <c r="R26" s="8">
        <f>+R18+R19+R20+R22+R24</f>
        <v>0</v>
      </c>
      <c r="S26" s="11">
        <f>+S18+S19+S20+S22+S24</f>
        <v>0</v>
      </c>
      <c r="T26" s="8">
        <f>+T18+T19+T20+T22+T24</f>
        <v>0</v>
      </c>
    </row>
    <row r="27" spans="1:20" s="4" customFormat="1" ht="14.65" x14ac:dyDescent="0.4">
      <c r="A27" s="8"/>
      <c r="B27" s="8" t="s">
        <v>113</v>
      </c>
      <c r="C27" s="8"/>
      <c r="D27" s="8">
        <f t="shared" ref="D27:P27" si="6">+(D16+D26)</f>
        <v>4</v>
      </c>
      <c r="E27" s="8">
        <f t="shared" si="6"/>
        <v>7599970</v>
      </c>
      <c r="F27" s="8">
        <f t="shared" si="6"/>
        <v>0</v>
      </c>
      <c r="G27" s="8">
        <f t="shared" si="6"/>
        <v>0</v>
      </c>
      <c r="H27" s="8">
        <f t="shared" si="6"/>
        <v>7599970</v>
      </c>
      <c r="I27" s="11">
        <f t="shared" si="6"/>
        <v>72.304918656645427</v>
      </c>
      <c r="J27" s="8">
        <f t="shared" si="6"/>
        <v>7599970</v>
      </c>
      <c r="K27" s="8">
        <f t="shared" si="6"/>
        <v>0</v>
      </c>
      <c r="L27" s="8">
        <f t="shared" si="6"/>
        <v>7599970</v>
      </c>
      <c r="M27" s="11">
        <f t="shared" si="6"/>
        <v>72.304918656645427</v>
      </c>
      <c r="N27" s="8">
        <f t="shared" si="6"/>
        <v>0</v>
      </c>
      <c r="O27" s="11">
        <f t="shared" si="6"/>
        <v>72.304918656645427</v>
      </c>
      <c r="P27" s="8">
        <f t="shared" si="6"/>
        <v>7599970</v>
      </c>
      <c r="Q27" s="11">
        <f>SUM(P27/H27*100)</f>
        <v>100</v>
      </c>
      <c r="R27" s="8">
        <f>+(R16+R26)</f>
        <v>0</v>
      </c>
      <c r="S27" s="11">
        <f>SUM(R27/H27*100)</f>
        <v>0</v>
      </c>
      <c r="T27" s="8">
        <f>+(T16+T26)</f>
        <v>7599970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  <pageSetup paperSize="9" scale="3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view="pageBreakPreview" topLeftCell="G28" zoomScale="60" zoomScaleNormal="100" workbookViewId="0">
      <selection activeCell="B28" sqref="B28"/>
    </sheetView>
  </sheetViews>
  <sheetFormatPr defaultRowHeight="14.5" x14ac:dyDescent="0.35"/>
  <cols>
    <col min="1" max="1" width="10.7265625" customWidth="1"/>
    <col min="2" max="2" width="45.7265625" customWidth="1"/>
    <col min="3" max="3" width="12.7265625" customWidth="1"/>
    <col min="4" max="8" width="16.7265625" customWidth="1"/>
    <col min="9" max="13" width="12.7265625" customWidth="1"/>
    <col min="14" max="15" width="20.7265625" customWidth="1"/>
    <col min="16" max="18" width="12.7265625" customWidth="1"/>
    <col min="19" max="23" width="16.7265625" customWidth="1"/>
  </cols>
  <sheetData>
    <row r="1" spans="1:23" s="5" customFormat="1" ht="15.75" x14ac:dyDescent="0.25">
      <c r="A1" s="5" t="s">
        <v>114</v>
      </c>
    </row>
    <row r="3" spans="1:23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115</v>
      </c>
      <c r="J3" s="22" t="s">
        <v>40</v>
      </c>
      <c r="K3" s="22"/>
      <c r="L3" s="22"/>
      <c r="M3" s="22"/>
      <c r="N3" s="6" t="s">
        <v>41</v>
      </c>
      <c r="O3" s="6" t="s">
        <v>42</v>
      </c>
      <c r="P3" s="22" t="s">
        <v>43</v>
      </c>
      <c r="Q3" s="22"/>
      <c r="R3" s="22" t="s">
        <v>44</v>
      </c>
      <c r="S3" s="22"/>
      <c r="T3" s="6" t="s">
        <v>45</v>
      </c>
      <c r="U3" s="22" t="s">
        <v>116</v>
      </c>
      <c r="V3" s="22"/>
      <c r="W3" s="22"/>
    </row>
    <row r="4" spans="1:23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23" t="s">
        <v>46</v>
      </c>
      <c r="K4" s="23"/>
      <c r="L4" s="23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  <c r="U4" s="25" t="s">
        <v>117</v>
      </c>
      <c r="V4" s="25"/>
      <c r="W4" s="25"/>
    </row>
    <row r="5" spans="1:23" s="4" customFormat="1" ht="15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  <c r="U5" s="12" t="s">
        <v>118</v>
      </c>
      <c r="V5" s="12" t="s">
        <v>119</v>
      </c>
      <c r="W5" s="12" t="s">
        <v>120</v>
      </c>
    </row>
    <row r="6" spans="1:23" s="4" customFormat="1" ht="15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24" t="s">
        <v>61</v>
      </c>
      <c r="K6" s="24"/>
      <c r="L6" s="24"/>
      <c r="M6" s="24"/>
      <c r="N6" s="13" t="s">
        <v>62</v>
      </c>
      <c r="O6" s="13" t="s">
        <v>63</v>
      </c>
      <c r="P6" s="24" t="s">
        <v>64</v>
      </c>
      <c r="Q6" s="24"/>
      <c r="R6" s="24" t="s">
        <v>65</v>
      </c>
      <c r="S6" s="24"/>
      <c r="T6" s="13" t="s">
        <v>66</v>
      </c>
      <c r="U6" s="8"/>
      <c r="V6" s="8"/>
      <c r="W6" s="8"/>
    </row>
    <row r="7" spans="1:23" ht="15" x14ac:dyDescent="0.25">
      <c r="A7" s="3" t="s">
        <v>85</v>
      </c>
      <c r="B7" s="2" t="s">
        <v>121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x14ac:dyDescent="0.25">
      <c r="A8" s="2" t="s">
        <v>87</v>
      </c>
      <c r="B8" s="2" t="s">
        <v>122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 t="shared" ref="I8:I19" si="0">SUM(H8/10511000*100)</f>
        <v>0</v>
      </c>
      <c r="J8" s="2">
        <v>0</v>
      </c>
      <c r="K8" s="2">
        <v>0</v>
      </c>
      <c r="L8" s="2">
        <f t="shared" ref="L8:L19" si="1">+J8+K8</f>
        <v>0</v>
      </c>
      <c r="M8" s="10">
        <f t="shared" ref="M8:M19" si="2">SUM(L8/10511000*100)</f>
        <v>0</v>
      </c>
      <c r="N8" s="2">
        <v>0</v>
      </c>
      <c r="O8" s="10">
        <f t="shared" ref="O8:O19" si="3">SUM((H8+N8)/10511000*100)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  <c r="U8" s="2">
        <v>0</v>
      </c>
      <c r="V8" s="2">
        <v>0</v>
      </c>
      <c r="W8" s="2">
        <v>0</v>
      </c>
    </row>
    <row r="9" spans="1:23" ht="15" x14ac:dyDescent="0.25">
      <c r="A9" s="2" t="s">
        <v>97</v>
      </c>
      <c r="B9" s="2" t="s">
        <v>123</v>
      </c>
      <c r="C9" s="2"/>
      <c r="D9" s="2">
        <v>0</v>
      </c>
      <c r="E9" s="2">
        <v>0</v>
      </c>
      <c r="F9" s="2">
        <v>0</v>
      </c>
      <c r="G9" s="2">
        <v>0</v>
      </c>
      <c r="H9" s="2">
        <v>0</v>
      </c>
      <c r="I9" s="10">
        <f t="shared" si="0"/>
        <v>0</v>
      </c>
      <c r="J9" s="2">
        <v>0</v>
      </c>
      <c r="K9" s="2">
        <v>0</v>
      </c>
      <c r="L9" s="2">
        <f t="shared" si="1"/>
        <v>0</v>
      </c>
      <c r="M9" s="10">
        <f t="shared" si="2"/>
        <v>0</v>
      </c>
      <c r="N9" s="2">
        <v>0</v>
      </c>
      <c r="O9" s="10">
        <f t="shared" si="3"/>
        <v>0</v>
      </c>
      <c r="P9" s="2">
        <v>0</v>
      </c>
      <c r="Q9" s="10">
        <v>0</v>
      </c>
      <c r="R9" s="2" t="s">
        <v>71</v>
      </c>
      <c r="S9" s="2" t="s">
        <v>71</v>
      </c>
      <c r="T9" s="2">
        <v>0</v>
      </c>
      <c r="U9" s="2">
        <v>0</v>
      </c>
      <c r="V9" s="2">
        <v>0</v>
      </c>
      <c r="W9" s="2">
        <v>0</v>
      </c>
    </row>
    <row r="10" spans="1:23" ht="15" x14ac:dyDescent="0.25">
      <c r="A10" s="2" t="s">
        <v>99</v>
      </c>
      <c r="B10" s="2" t="s">
        <v>124</v>
      </c>
      <c r="C10" s="2"/>
      <c r="D10" s="2">
        <v>2</v>
      </c>
      <c r="E10" s="2">
        <v>224000</v>
      </c>
      <c r="F10" s="2">
        <v>0</v>
      </c>
      <c r="G10" s="2">
        <v>0</v>
      </c>
      <c r="H10" s="2">
        <v>224000</v>
      </c>
      <c r="I10" s="10">
        <f t="shared" si="0"/>
        <v>2.1311007515935687</v>
      </c>
      <c r="J10" s="2">
        <v>224000</v>
      </c>
      <c r="K10" s="2">
        <v>0</v>
      </c>
      <c r="L10" s="2">
        <f t="shared" si="1"/>
        <v>224000</v>
      </c>
      <c r="M10" s="10">
        <f t="shared" si="2"/>
        <v>2.1311007515935687</v>
      </c>
      <c r="N10" s="2">
        <v>0</v>
      </c>
      <c r="O10" s="10">
        <f t="shared" si="3"/>
        <v>2.1311007515935687</v>
      </c>
      <c r="P10" s="2">
        <v>224000</v>
      </c>
      <c r="Q10" s="10">
        <f>SUM(P10/H10*100)</f>
        <v>100</v>
      </c>
      <c r="R10" s="2" t="s">
        <v>71</v>
      </c>
      <c r="S10" s="2" t="s">
        <v>71</v>
      </c>
      <c r="T10" s="2">
        <v>224000</v>
      </c>
      <c r="U10" s="2">
        <v>0</v>
      </c>
      <c r="V10" s="2">
        <v>0</v>
      </c>
      <c r="W10" s="2">
        <v>0</v>
      </c>
    </row>
    <row r="11" spans="1:23" ht="15" x14ac:dyDescent="0.25">
      <c r="A11" s="2"/>
      <c r="B11" s="2" t="s">
        <v>125</v>
      </c>
      <c r="C11" s="2" t="s">
        <v>126</v>
      </c>
      <c r="D11" s="2">
        <v>1</v>
      </c>
      <c r="E11" s="2">
        <v>148000</v>
      </c>
      <c r="F11" s="2">
        <v>0</v>
      </c>
      <c r="G11" s="2">
        <v>0</v>
      </c>
      <c r="H11" s="2">
        <v>148000</v>
      </c>
      <c r="I11" s="10">
        <f t="shared" si="0"/>
        <v>1.4080487108743223</v>
      </c>
      <c r="J11" s="2">
        <v>148000</v>
      </c>
      <c r="K11" s="2">
        <v>0</v>
      </c>
      <c r="L11" s="2">
        <f t="shared" si="1"/>
        <v>148000</v>
      </c>
      <c r="M11" s="10">
        <f t="shared" si="2"/>
        <v>1.4080487108743223</v>
      </c>
      <c r="N11" s="2">
        <v>0</v>
      </c>
      <c r="O11" s="10">
        <f t="shared" si="3"/>
        <v>1.4080487108743223</v>
      </c>
      <c r="P11" s="2">
        <v>148000</v>
      </c>
      <c r="Q11" s="10">
        <f>SUM(P11/H11*100)</f>
        <v>100</v>
      </c>
      <c r="R11" s="2" t="s">
        <v>71</v>
      </c>
      <c r="S11" s="2" t="s">
        <v>71</v>
      </c>
      <c r="T11" s="2">
        <v>148000</v>
      </c>
      <c r="U11" s="2">
        <v>0</v>
      </c>
      <c r="V11" s="2">
        <v>0</v>
      </c>
      <c r="W11" s="2">
        <v>0</v>
      </c>
    </row>
    <row r="12" spans="1:23" ht="15" x14ac:dyDescent="0.25">
      <c r="A12" s="2" t="s">
        <v>101</v>
      </c>
      <c r="B12" s="2" t="s">
        <v>127</v>
      </c>
      <c r="C12" s="2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10">
        <f t="shared" si="0"/>
        <v>0</v>
      </c>
      <c r="J12" s="2">
        <v>0</v>
      </c>
      <c r="K12" s="2">
        <v>0</v>
      </c>
      <c r="L12" s="2">
        <f t="shared" si="1"/>
        <v>0</v>
      </c>
      <c r="M12" s="10">
        <f t="shared" si="2"/>
        <v>0</v>
      </c>
      <c r="N12" s="2">
        <v>0</v>
      </c>
      <c r="O12" s="10">
        <f t="shared" si="3"/>
        <v>0</v>
      </c>
      <c r="P12" s="2">
        <v>0</v>
      </c>
      <c r="Q12" s="10">
        <v>0</v>
      </c>
      <c r="R12" s="2" t="s">
        <v>71</v>
      </c>
      <c r="S12" s="2" t="s">
        <v>71</v>
      </c>
      <c r="T12" s="2">
        <v>0</v>
      </c>
      <c r="U12" s="2">
        <v>0</v>
      </c>
      <c r="V12" s="2">
        <v>0</v>
      </c>
      <c r="W12" s="2">
        <v>0</v>
      </c>
    </row>
    <row r="13" spans="1:23" ht="15" x14ac:dyDescent="0.25">
      <c r="A13" s="2" t="s">
        <v>110</v>
      </c>
      <c r="B13" s="2" t="s">
        <v>128</v>
      </c>
      <c r="C13" s="2"/>
      <c r="D13" s="2">
        <v>1</v>
      </c>
      <c r="E13" s="2">
        <v>254000</v>
      </c>
      <c r="F13" s="2">
        <v>0</v>
      </c>
      <c r="G13" s="2">
        <v>0</v>
      </c>
      <c r="H13" s="2">
        <v>254000</v>
      </c>
      <c r="I13" s="10">
        <f t="shared" si="0"/>
        <v>2.4165160308248499</v>
      </c>
      <c r="J13" s="2">
        <v>254000</v>
      </c>
      <c r="K13" s="2">
        <v>0</v>
      </c>
      <c r="L13" s="2">
        <f t="shared" si="1"/>
        <v>254000</v>
      </c>
      <c r="M13" s="10">
        <f t="shared" si="2"/>
        <v>2.4165160308248499</v>
      </c>
      <c r="N13" s="2">
        <v>0</v>
      </c>
      <c r="O13" s="10">
        <f t="shared" si="3"/>
        <v>2.4165160308248499</v>
      </c>
      <c r="P13" s="2">
        <v>0</v>
      </c>
      <c r="Q13" s="10">
        <v>0</v>
      </c>
      <c r="R13" s="2" t="s">
        <v>71</v>
      </c>
      <c r="S13" s="2" t="s">
        <v>71</v>
      </c>
      <c r="T13" s="2">
        <v>254000</v>
      </c>
      <c r="U13" s="2">
        <v>0</v>
      </c>
      <c r="V13" s="2">
        <v>0</v>
      </c>
      <c r="W13" s="2">
        <v>0</v>
      </c>
    </row>
    <row r="14" spans="1:23" ht="15" x14ac:dyDescent="0.25">
      <c r="A14" s="2"/>
      <c r="B14" s="2" t="s">
        <v>129</v>
      </c>
      <c r="C14" s="2" t="s">
        <v>130</v>
      </c>
      <c r="D14" s="2">
        <v>1</v>
      </c>
      <c r="E14" s="2">
        <v>254000</v>
      </c>
      <c r="F14" s="2">
        <v>0</v>
      </c>
      <c r="G14" s="2">
        <v>0</v>
      </c>
      <c r="H14" s="2">
        <v>254000</v>
      </c>
      <c r="I14" s="10">
        <f t="shared" si="0"/>
        <v>2.4165160308248499</v>
      </c>
      <c r="J14" s="2">
        <v>254000</v>
      </c>
      <c r="K14" s="2">
        <v>0</v>
      </c>
      <c r="L14" s="2">
        <f t="shared" si="1"/>
        <v>254000</v>
      </c>
      <c r="M14" s="10">
        <f t="shared" si="2"/>
        <v>2.4165160308248499</v>
      </c>
      <c r="N14" s="2">
        <v>0</v>
      </c>
      <c r="O14" s="10">
        <f t="shared" si="3"/>
        <v>2.4165160308248499</v>
      </c>
      <c r="P14" s="2">
        <v>0</v>
      </c>
      <c r="Q14" s="10">
        <f>SUM(P14/H14*100)</f>
        <v>0</v>
      </c>
      <c r="R14" s="2" t="s">
        <v>71</v>
      </c>
      <c r="S14" s="2" t="s">
        <v>71</v>
      </c>
      <c r="T14" s="2">
        <v>254000</v>
      </c>
      <c r="U14" s="2">
        <v>0</v>
      </c>
      <c r="V14" s="2">
        <v>0</v>
      </c>
      <c r="W14" s="2">
        <v>0</v>
      </c>
    </row>
    <row r="15" spans="1:23" ht="15" x14ac:dyDescent="0.25">
      <c r="A15" s="2" t="s">
        <v>131</v>
      </c>
      <c r="B15" s="2" t="s">
        <v>132</v>
      </c>
      <c r="C15" s="2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10">
        <f t="shared" si="0"/>
        <v>0</v>
      </c>
      <c r="J15" s="2">
        <v>0</v>
      </c>
      <c r="K15" s="2">
        <v>0</v>
      </c>
      <c r="L15" s="2">
        <f t="shared" si="1"/>
        <v>0</v>
      </c>
      <c r="M15" s="10">
        <f t="shared" si="2"/>
        <v>0</v>
      </c>
      <c r="N15" s="2">
        <v>0</v>
      </c>
      <c r="O15" s="10">
        <f t="shared" si="3"/>
        <v>0</v>
      </c>
      <c r="P15" s="2">
        <v>0</v>
      </c>
      <c r="Q15" s="10">
        <v>0</v>
      </c>
      <c r="R15" s="2" t="s">
        <v>71</v>
      </c>
      <c r="S15" s="2" t="s">
        <v>71</v>
      </c>
      <c r="T15" s="2">
        <v>0</v>
      </c>
      <c r="U15" s="2">
        <v>0</v>
      </c>
      <c r="V15" s="2">
        <v>0</v>
      </c>
      <c r="W15" s="2">
        <v>0</v>
      </c>
    </row>
    <row r="16" spans="1:23" ht="15" x14ac:dyDescent="0.25">
      <c r="A16" s="2" t="s">
        <v>133</v>
      </c>
      <c r="B16" s="2" t="s">
        <v>134</v>
      </c>
      <c r="C16" s="2"/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10">
        <f t="shared" si="0"/>
        <v>0</v>
      </c>
      <c r="J16" s="2">
        <v>0</v>
      </c>
      <c r="K16" s="2">
        <v>0</v>
      </c>
      <c r="L16" s="2">
        <f t="shared" si="1"/>
        <v>0</v>
      </c>
      <c r="M16" s="10">
        <f t="shared" si="2"/>
        <v>0</v>
      </c>
      <c r="N16" s="2">
        <v>0</v>
      </c>
      <c r="O16" s="10">
        <f t="shared" si="3"/>
        <v>0</v>
      </c>
      <c r="P16" s="2">
        <v>0</v>
      </c>
      <c r="Q16" s="10">
        <v>0</v>
      </c>
      <c r="R16" s="2" t="s">
        <v>71</v>
      </c>
      <c r="S16" s="2" t="s">
        <v>71</v>
      </c>
      <c r="T16" s="2">
        <v>0</v>
      </c>
      <c r="U16" s="2">
        <v>0</v>
      </c>
      <c r="V16" s="2">
        <v>0</v>
      </c>
      <c r="W16" s="2">
        <v>0</v>
      </c>
    </row>
    <row r="17" spans="1:23" ht="15" x14ac:dyDescent="0.25">
      <c r="A17" s="2" t="s">
        <v>135</v>
      </c>
      <c r="B17" s="2" t="s">
        <v>136</v>
      </c>
      <c r="C17" s="2"/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10">
        <f t="shared" si="0"/>
        <v>0</v>
      </c>
      <c r="J17" s="2">
        <v>0</v>
      </c>
      <c r="K17" s="2">
        <v>0</v>
      </c>
      <c r="L17" s="2">
        <f t="shared" si="1"/>
        <v>0</v>
      </c>
      <c r="M17" s="10">
        <f t="shared" si="2"/>
        <v>0</v>
      </c>
      <c r="N17" s="2">
        <v>0</v>
      </c>
      <c r="O17" s="10">
        <f t="shared" si="3"/>
        <v>0</v>
      </c>
      <c r="P17" s="2">
        <v>0</v>
      </c>
      <c r="Q17" s="10">
        <v>0</v>
      </c>
      <c r="R17" s="2" t="s">
        <v>71</v>
      </c>
      <c r="S17" s="2" t="s">
        <v>71</v>
      </c>
      <c r="T17" s="2">
        <v>0</v>
      </c>
      <c r="U17" s="2">
        <v>0</v>
      </c>
      <c r="V17" s="2">
        <v>0</v>
      </c>
      <c r="W17" s="2">
        <v>0</v>
      </c>
    </row>
    <row r="18" spans="1:23" ht="14.65" x14ac:dyDescent="0.4">
      <c r="A18" s="2" t="s">
        <v>137</v>
      </c>
      <c r="B18" s="2" t="s">
        <v>138</v>
      </c>
      <c r="C18" s="2"/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10">
        <f t="shared" si="0"/>
        <v>0</v>
      </c>
      <c r="J18" s="2">
        <v>0</v>
      </c>
      <c r="K18" s="2">
        <v>0</v>
      </c>
      <c r="L18" s="2">
        <f t="shared" si="1"/>
        <v>0</v>
      </c>
      <c r="M18" s="10">
        <f t="shared" si="2"/>
        <v>0</v>
      </c>
      <c r="N18" s="2">
        <v>0</v>
      </c>
      <c r="O18" s="10">
        <f t="shared" si="3"/>
        <v>0</v>
      </c>
      <c r="P18" s="2">
        <v>0</v>
      </c>
      <c r="Q18" s="10">
        <v>0</v>
      </c>
      <c r="R18" s="2" t="s">
        <v>71</v>
      </c>
      <c r="S18" s="2" t="s">
        <v>71</v>
      </c>
      <c r="T18" s="2">
        <v>0</v>
      </c>
      <c r="U18" s="2">
        <v>0</v>
      </c>
      <c r="V18" s="2">
        <v>0</v>
      </c>
      <c r="W18" s="2">
        <v>0</v>
      </c>
    </row>
    <row r="19" spans="1:23" ht="14.65" x14ac:dyDescent="0.4">
      <c r="A19" s="2" t="s">
        <v>139</v>
      </c>
      <c r="B19" s="2" t="s">
        <v>140</v>
      </c>
      <c r="C19" s="2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10">
        <f t="shared" si="0"/>
        <v>0</v>
      </c>
      <c r="J19" s="2">
        <v>0</v>
      </c>
      <c r="K19" s="2">
        <v>0</v>
      </c>
      <c r="L19" s="2">
        <f t="shared" si="1"/>
        <v>0</v>
      </c>
      <c r="M19" s="10">
        <f t="shared" si="2"/>
        <v>0</v>
      </c>
      <c r="N19" s="2">
        <v>0</v>
      </c>
      <c r="O19" s="10">
        <f t="shared" si="3"/>
        <v>0</v>
      </c>
      <c r="P19" s="2">
        <v>0</v>
      </c>
      <c r="Q19" s="10">
        <v>0</v>
      </c>
      <c r="R19" s="2" t="s">
        <v>71</v>
      </c>
      <c r="S19" s="2" t="s">
        <v>71</v>
      </c>
      <c r="T19" s="2">
        <v>0</v>
      </c>
      <c r="U19" s="2">
        <v>0</v>
      </c>
      <c r="V19" s="2">
        <v>0</v>
      </c>
      <c r="W19" s="2">
        <v>0</v>
      </c>
    </row>
    <row r="20" spans="1:23" ht="14.65" x14ac:dyDescent="0.4">
      <c r="A20" s="2" t="s">
        <v>141</v>
      </c>
      <c r="B20" s="2" t="s">
        <v>102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s="4" customFormat="1" ht="14.65" x14ac:dyDescent="0.4">
      <c r="A21" s="8"/>
      <c r="B21" s="8" t="s">
        <v>142</v>
      </c>
      <c r="C21" s="8"/>
      <c r="D21" s="8">
        <f t="shared" ref="D21:P21" si="4">+D8+D9+D10+D12+D13+D15+D16+D17+D18+D19</f>
        <v>3</v>
      </c>
      <c r="E21" s="8">
        <f t="shared" si="4"/>
        <v>478000</v>
      </c>
      <c r="F21" s="8">
        <f t="shared" si="4"/>
        <v>0</v>
      </c>
      <c r="G21" s="8">
        <f t="shared" si="4"/>
        <v>0</v>
      </c>
      <c r="H21" s="8">
        <f t="shared" si="4"/>
        <v>478000</v>
      </c>
      <c r="I21" s="11">
        <f t="shared" si="4"/>
        <v>4.5476167824184186</v>
      </c>
      <c r="J21" s="8">
        <f t="shared" si="4"/>
        <v>478000</v>
      </c>
      <c r="K21" s="8">
        <f t="shared" si="4"/>
        <v>0</v>
      </c>
      <c r="L21" s="8">
        <f t="shared" si="4"/>
        <v>478000</v>
      </c>
      <c r="M21" s="11">
        <f t="shared" si="4"/>
        <v>4.5476167824184186</v>
      </c>
      <c r="N21" s="8">
        <f t="shared" si="4"/>
        <v>0</v>
      </c>
      <c r="O21" s="11">
        <f t="shared" si="4"/>
        <v>4.5476167824184186</v>
      </c>
      <c r="P21" s="8">
        <f t="shared" si="4"/>
        <v>224000</v>
      </c>
      <c r="Q21" s="11">
        <f>SUM(P21/H21*100)</f>
        <v>46.861924686192467</v>
      </c>
      <c r="R21" s="8" t="s">
        <v>71</v>
      </c>
      <c r="S21" s="8" t="s">
        <v>71</v>
      </c>
      <c r="T21" s="8">
        <f>+T8+T9+T10+T12+T13+T15+T16+T17+T18+T19</f>
        <v>478000</v>
      </c>
      <c r="U21" s="8">
        <f>+U8+U9+U10+U12+U13+U15+U16+U17+U18+U19</f>
        <v>0</v>
      </c>
      <c r="V21" s="8">
        <f>+V8+V9+V10+V12+V13+V15+V16+V17+V18+V19</f>
        <v>0</v>
      </c>
      <c r="W21" s="8">
        <f>+W8+W9+W10+W12+W13+W15+W16+W17+W18+W19</f>
        <v>0</v>
      </c>
    </row>
    <row r="22" spans="1:23" ht="14.65" x14ac:dyDescent="0.4">
      <c r="A22" s="3" t="s">
        <v>104</v>
      </c>
      <c r="B22" s="2" t="s">
        <v>143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4.65" x14ac:dyDescent="0.4">
      <c r="A23" s="2" t="s">
        <v>87</v>
      </c>
      <c r="B23" s="2" t="s">
        <v>144</v>
      </c>
      <c r="C23" s="2"/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10">
        <f t="shared" ref="I23:I30" si="5">SUM(H23/10511000*100)</f>
        <v>0</v>
      </c>
      <c r="J23" s="2">
        <v>0</v>
      </c>
      <c r="K23" s="2">
        <v>0</v>
      </c>
      <c r="L23" s="2">
        <f t="shared" ref="L23:L30" si="6">+J23+K23</f>
        <v>0</v>
      </c>
      <c r="M23" s="10">
        <f t="shared" ref="M23:M30" si="7">SUM(L23/10511000*100)</f>
        <v>0</v>
      </c>
      <c r="N23" s="2">
        <v>0</v>
      </c>
      <c r="O23" s="10">
        <f t="shared" ref="O23:O30" si="8">SUM((H23+N23)/10511000*100)</f>
        <v>0</v>
      </c>
      <c r="P23" s="2">
        <v>0</v>
      </c>
      <c r="Q23" s="10">
        <v>0</v>
      </c>
      <c r="R23" s="2" t="s">
        <v>71</v>
      </c>
      <c r="S23" s="2" t="s">
        <v>71</v>
      </c>
      <c r="T23" s="2">
        <v>0</v>
      </c>
      <c r="U23" s="2">
        <v>0</v>
      </c>
      <c r="V23" s="2">
        <v>0</v>
      </c>
      <c r="W23" s="2">
        <v>0</v>
      </c>
    </row>
    <row r="24" spans="1:23" ht="14.65" x14ac:dyDescent="0.4">
      <c r="A24" s="2" t="s">
        <v>97</v>
      </c>
      <c r="B24" s="2" t="s">
        <v>145</v>
      </c>
      <c r="C24" s="2"/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10">
        <f t="shared" si="5"/>
        <v>0</v>
      </c>
      <c r="J24" s="2">
        <v>0</v>
      </c>
      <c r="K24" s="2">
        <v>0</v>
      </c>
      <c r="L24" s="2">
        <f t="shared" si="6"/>
        <v>0</v>
      </c>
      <c r="M24" s="10">
        <f t="shared" si="7"/>
        <v>0</v>
      </c>
      <c r="N24" s="2">
        <v>0</v>
      </c>
      <c r="O24" s="10">
        <f t="shared" si="8"/>
        <v>0</v>
      </c>
      <c r="P24" s="2">
        <v>0</v>
      </c>
      <c r="Q24" s="10">
        <v>0</v>
      </c>
      <c r="R24" s="2" t="s">
        <v>71</v>
      </c>
      <c r="S24" s="2" t="s">
        <v>71</v>
      </c>
      <c r="T24" s="2">
        <v>0</v>
      </c>
      <c r="U24" s="2">
        <v>0</v>
      </c>
      <c r="V24" s="2">
        <v>0</v>
      </c>
      <c r="W24" s="2">
        <v>0</v>
      </c>
    </row>
    <row r="25" spans="1:23" ht="14.65" x14ac:dyDescent="0.4">
      <c r="A25" s="2" t="s">
        <v>99</v>
      </c>
      <c r="B25" s="2" t="s">
        <v>146</v>
      </c>
      <c r="C25" s="2"/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10">
        <f t="shared" si="5"/>
        <v>0</v>
      </c>
      <c r="J25" s="2">
        <v>0</v>
      </c>
      <c r="K25" s="2">
        <v>0</v>
      </c>
      <c r="L25" s="2">
        <f t="shared" si="6"/>
        <v>0</v>
      </c>
      <c r="M25" s="10">
        <f t="shared" si="7"/>
        <v>0</v>
      </c>
      <c r="N25" s="2">
        <v>0</v>
      </c>
      <c r="O25" s="10">
        <f t="shared" si="8"/>
        <v>0</v>
      </c>
      <c r="P25" s="2">
        <v>0</v>
      </c>
      <c r="Q25" s="10">
        <v>0</v>
      </c>
      <c r="R25" s="2" t="s">
        <v>71</v>
      </c>
      <c r="S25" s="2" t="s">
        <v>71</v>
      </c>
      <c r="T25" s="2">
        <v>0</v>
      </c>
      <c r="U25" s="2">
        <v>0</v>
      </c>
      <c r="V25" s="2">
        <v>0</v>
      </c>
      <c r="W25" s="2">
        <v>0</v>
      </c>
    </row>
    <row r="26" spans="1:23" ht="14.65" x14ac:dyDescent="0.4">
      <c r="A26" s="2" t="s">
        <v>101</v>
      </c>
      <c r="B26" s="2" t="s">
        <v>147</v>
      </c>
      <c r="C26" s="2"/>
      <c r="D26" s="2">
        <v>5</v>
      </c>
      <c r="E26" s="2">
        <v>842000</v>
      </c>
      <c r="F26" s="2">
        <v>0</v>
      </c>
      <c r="G26" s="2">
        <v>0</v>
      </c>
      <c r="H26" s="2">
        <v>842000</v>
      </c>
      <c r="I26" s="10">
        <f t="shared" si="5"/>
        <v>8.0106555037579685</v>
      </c>
      <c r="J26" s="2">
        <v>842000</v>
      </c>
      <c r="K26" s="2">
        <v>0</v>
      </c>
      <c r="L26" s="2">
        <f t="shared" si="6"/>
        <v>842000</v>
      </c>
      <c r="M26" s="10">
        <f t="shared" si="7"/>
        <v>8.0106555037579685</v>
      </c>
      <c r="N26" s="2">
        <v>0</v>
      </c>
      <c r="O26" s="10">
        <f t="shared" si="8"/>
        <v>8.0106555037579685</v>
      </c>
      <c r="P26" s="2">
        <v>566000</v>
      </c>
      <c r="Q26" s="10">
        <f>SUM(P26/H26*100)</f>
        <v>67.220902612826606</v>
      </c>
      <c r="R26" s="2" t="s">
        <v>71</v>
      </c>
      <c r="S26" s="2" t="s">
        <v>71</v>
      </c>
      <c r="T26" s="2">
        <v>842000</v>
      </c>
      <c r="U26" s="2">
        <v>0</v>
      </c>
      <c r="V26" s="2">
        <v>0</v>
      </c>
      <c r="W26" s="2">
        <v>0</v>
      </c>
    </row>
    <row r="27" spans="1:23" ht="14.65" x14ac:dyDescent="0.4">
      <c r="A27" s="2"/>
      <c r="B27" s="2" t="s">
        <v>148</v>
      </c>
      <c r="C27" s="2" t="s">
        <v>149</v>
      </c>
      <c r="D27" s="2">
        <v>1</v>
      </c>
      <c r="E27" s="2">
        <v>300000</v>
      </c>
      <c r="F27" s="2">
        <v>0</v>
      </c>
      <c r="G27" s="2">
        <v>0</v>
      </c>
      <c r="H27" s="2">
        <v>300000</v>
      </c>
      <c r="I27" s="10">
        <f t="shared" si="5"/>
        <v>2.8541527923128149</v>
      </c>
      <c r="J27" s="2">
        <v>300000</v>
      </c>
      <c r="K27" s="2">
        <v>0</v>
      </c>
      <c r="L27" s="2">
        <f t="shared" si="6"/>
        <v>300000</v>
      </c>
      <c r="M27" s="10">
        <f t="shared" si="7"/>
        <v>2.8541527923128149</v>
      </c>
      <c r="N27" s="2">
        <v>0</v>
      </c>
      <c r="O27" s="10">
        <f t="shared" si="8"/>
        <v>2.8541527923128149</v>
      </c>
      <c r="P27" s="2">
        <v>300000</v>
      </c>
      <c r="Q27" s="10">
        <f>SUM(P27/H27*100)</f>
        <v>100</v>
      </c>
      <c r="R27" s="2" t="s">
        <v>71</v>
      </c>
      <c r="S27" s="2" t="s">
        <v>71</v>
      </c>
      <c r="T27" s="2">
        <v>300000</v>
      </c>
      <c r="U27" s="2">
        <v>0</v>
      </c>
      <c r="V27" s="2">
        <v>0</v>
      </c>
      <c r="W27" s="2">
        <v>0</v>
      </c>
    </row>
    <row r="28" spans="1:23" ht="14.65" x14ac:dyDescent="0.4">
      <c r="A28" s="2"/>
      <c r="B28" s="2" t="s">
        <v>150</v>
      </c>
      <c r="C28" s="2" t="s">
        <v>151</v>
      </c>
      <c r="D28" s="2">
        <v>1</v>
      </c>
      <c r="E28" s="2">
        <v>266000</v>
      </c>
      <c r="F28" s="2">
        <v>0</v>
      </c>
      <c r="G28" s="2">
        <v>0</v>
      </c>
      <c r="H28" s="2">
        <v>266000</v>
      </c>
      <c r="I28" s="10">
        <f t="shared" si="5"/>
        <v>2.5306821425173629</v>
      </c>
      <c r="J28" s="2">
        <v>266000</v>
      </c>
      <c r="K28" s="2">
        <v>0</v>
      </c>
      <c r="L28" s="2">
        <f t="shared" si="6"/>
        <v>266000</v>
      </c>
      <c r="M28" s="10">
        <f t="shared" si="7"/>
        <v>2.5306821425173629</v>
      </c>
      <c r="N28" s="2">
        <v>0</v>
      </c>
      <c r="O28" s="10">
        <f t="shared" si="8"/>
        <v>2.5306821425173629</v>
      </c>
      <c r="P28" s="2">
        <v>266000</v>
      </c>
      <c r="Q28" s="10">
        <f>SUM(P28/H28*100)</f>
        <v>100</v>
      </c>
      <c r="R28" s="2" t="s">
        <v>71</v>
      </c>
      <c r="S28" s="2" t="s">
        <v>71</v>
      </c>
      <c r="T28" s="2">
        <v>266000</v>
      </c>
      <c r="U28" s="2">
        <v>0</v>
      </c>
      <c r="V28" s="2">
        <v>0</v>
      </c>
      <c r="W28" s="2">
        <v>0</v>
      </c>
    </row>
    <row r="29" spans="1:23" ht="14.65" x14ac:dyDescent="0.4">
      <c r="A29" s="2" t="s">
        <v>110</v>
      </c>
      <c r="B29" s="2" t="s">
        <v>152</v>
      </c>
      <c r="C29" s="2"/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10">
        <f t="shared" si="5"/>
        <v>0</v>
      </c>
      <c r="J29" s="2">
        <v>0</v>
      </c>
      <c r="K29" s="2">
        <v>0</v>
      </c>
      <c r="L29" s="2">
        <f t="shared" si="6"/>
        <v>0</v>
      </c>
      <c r="M29" s="10">
        <f t="shared" si="7"/>
        <v>0</v>
      </c>
      <c r="N29" s="2">
        <v>0</v>
      </c>
      <c r="O29" s="10">
        <f t="shared" si="8"/>
        <v>0</v>
      </c>
      <c r="P29" s="2">
        <v>0</v>
      </c>
      <c r="Q29" s="10">
        <v>0</v>
      </c>
      <c r="R29" s="2" t="s">
        <v>71</v>
      </c>
      <c r="S29" s="2" t="s">
        <v>71</v>
      </c>
      <c r="T29" s="2">
        <v>0</v>
      </c>
      <c r="U29" s="2">
        <v>0</v>
      </c>
      <c r="V29" s="2">
        <v>0</v>
      </c>
      <c r="W29" s="2">
        <v>0</v>
      </c>
    </row>
    <row r="30" spans="1:23" ht="14.65" x14ac:dyDescent="0.4">
      <c r="A30" s="2" t="s">
        <v>131</v>
      </c>
      <c r="B30" s="2" t="s">
        <v>153</v>
      </c>
      <c r="C30" s="2"/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10">
        <f t="shared" si="5"/>
        <v>0</v>
      </c>
      <c r="J30" s="2">
        <v>0</v>
      </c>
      <c r="K30" s="2">
        <v>0</v>
      </c>
      <c r="L30" s="2">
        <f t="shared" si="6"/>
        <v>0</v>
      </c>
      <c r="M30" s="10">
        <f t="shared" si="7"/>
        <v>0</v>
      </c>
      <c r="N30" s="2">
        <v>0</v>
      </c>
      <c r="O30" s="10">
        <f t="shared" si="8"/>
        <v>0</v>
      </c>
      <c r="P30" s="2">
        <v>0</v>
      </c>
      <c r="Q30" s="10">
        <v>0</v>
      </c>
      <c r="R30" s="2" t="s">
        <v>71</v>
      </c>
      <c r="S30" s="2" t="s">
        <v>71</v>
      </c>
      <c r="T30" s="2">
        <v>0</v>
      </c>
      <c r="U30" s="2">
        <v>0</v>
      </c>
      <c r="V30" s="2">
        <v>0</v>
      </c>
      <c r="W30" s="2">
        <v>0</v>
      </c>
    </row>
    <row r="31" spans="1:23" ht="14.65" x14ac:dyDescent="0.4">
      <c r="A31" s="2" t="s">
        <v>133</v>
      </c>
      <c r="B31" s="2" t="s">
        <v>102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s="4" customFormat="1" ht="14.65" x14ac:dyDescent="0.4">
      <c r="A32" s="8"/>
      <c r="B32" s="8" t="s">
        <v>154</v>
      </c>
      <c r="C32" s="8"/>
      <c r="D32" s="8">
        <f t="shared" ref="D32:P32" si="9">+D23+D24+D25+D26+D29+D30</f>
        <v>5</v>
      </c>
      <c r="E32" s="8">
        <f t="shared" si="9"/>
        <v>842000</v>
      </c>
      <c r="F32" s="8">
        <f t="shared" si="9"/>
        <v>0</v>
      </c>
      <c r="G32" s="8">
        <f t="shared" si="9"/>
        <v>0</v>
      </c>
      <c r="H32" s="8">
        <f t="shared" si="9"/>
        <v>842000</v>
      </c>
      <c r="I32" s="11">
        <f t="shared" si="9"/>
        <v>8.0106555037579685</v>
      </c>
      <c r="J32" s="8">
        <f t="shared" si="9"/>
        <v>842000</v>
      </c>
      <c r="K32" s="8">
        <f t="shared" si="9"/>
        <v>0</v>
      </c>
      <c r="L32" s="8">
        <f t="shared" si="9"/>
        <v>842000</v>
      </c>
      <c r="M32" s="11">
        <f t="shared" si="9"/>
        <v>8.0106555037579685</v>
      </c>
      <c r="N32" s="8">
        <f t="shared" si="9"/>
        <v>0</v>
      </c>
      <c r="O32" s="11">
        <f t="shared" si="9"/>
        <v>8.0106555037579685</v>
      </c>
      <c r="P32" s="8">
        <f t="shared" si="9"/>
        <v>566000</v>
      </c>
      <c r="Q32" s="11">
        <f>SUM(P32/H32*100)</f>
        <v>67.220902612826606</v>
      </c>
      <c r="R32" s="8" t="s">
        <v>71</v>
      </c>
      <c r="S32" s="8" t="s">
        <v>71</v>
      </c>
      <c r="T32" s="8">
        <f>+T23+T24+T25+T26+T29+T30</f>
        <v>842000</v>
      </c>
      <c r="U32" s="8">
        <f>+U23+U24+U25+U26+U29+U30</f>
        <v>0</v>
      </c>
      <c r="V32" s="8">
        <f>+V23+V24+V25+V26+V29+V30</f>
        <v>0</v>
      </c>
      <c r="W32" s="8">
        <f>+W23+W24+W25+W26+W29+W30</f>
        <v>0</v>
      </c>
    </row>
    <row r="33" spans="1:23" ht="14.65" x14ac:dyDescent="0.4">
      <c r="A33" s="3" t="s">
        <v>155</v>
      </c>
      <c r="B33" s="2" t="s">
        <v>156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4.65" x14ac:dyDescent="0.4">
      <c r="A34" s="2" t="s">
        <v>87</v>
      </c>
      <c r="B34" s="2" t="s">
        <v>157</v>
      </c>
      <c r="C34" s="2"/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10">
        <f>SUM(H34/10511000*100)</f>
        <v>0</v>
      </c>
      <c r="J34" s="2">
        <v>0</v>
      </c>
      <c r="K34" s="2">
        <v>0</v>
      </c>
      <c r="L34" s="2">
        <f>+J34+K34</f>
        <v>0</v>
      </c>
      <c r="M34" s="10">
        <f>SUM(L34/10511000*100)</f>
        <v>0</v>
      </c>
      <c r="N34" s="2">
        <v>0</v>
      </c>
      <c r="O34" s="10">
        <f>SUM((H34+N34)/10511000*100)</f>
        <v>0</v>
      </c>
      <c r="P34" s="2">
        <v>0</v>
      </c>
      <c r="Q34" s="10">
        <v>0</v>
      </c>
      <c r="R34" s="2" t="s">
        <v>71</v>
      </c>
      <c r="S34" s="2" t="s">
        <v>71</v>
      </c>
      <c r="T34" s="2">
        <v>0</v>
      </c>
      <c r="U34" s="2">
        <v>0</v>
      </c>
      <c r="V34" s="2">
        <v>0</v>
      </c>
      <c r="W34" s="2">
        <v>0</v>
      </c>
    </row>
    <row r="35" spans="1:23" x14ac:dyDescent="0.35">
      <c r="A35" s="2" t="s">
        <v>97</v>
      </c>
      <c r="B35" s="2" t="s">
        <v>158</v>
      </c>
      <c r="C35" s="2"/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10">
        <f>SUM(H35/10511000*100)</f>
        <v>0</v>
      </c>
      <c r="J35" s="2">
        <v>0</v>
      </c>
      <c r="K35" s="2">
        <v>0</v>
      </c>
      <c r="L35" s="2">
        <f>+J35+K35</f>
        <v>0</v>
      </c>
      <c r="M35" s="10">
        <f>SUM(L35/10511000*100)</f>
        <v>0</v>
      </c>
      <c r="N35" s="2">
        <v>0</v>
      </c>
      <c r="O35" s="10">
        <f>SUM((H35+N35)/10511000*100)</f>
        <v>0</v>
      </c>
      <c r="P35" s="2">
        <v>0</v>
      </c>
      <c r="Q35" s="10">
        <v>0</v>
      </c>
      <c r="R35" s="2" t="s">
        <v>71</v>
      </c>
      <c r="S35" s="2" t="s">
        <v>71</v>
      </c>
      <c r="T35" s="2">
        <v>0</v>
      </c>
      <c r="U35" s="2">
        <v>0</v>
      </c>
      <c r="V35" s="2">
        <v>0</v>
      </c>
      <c r="W35" s="2">
        <v>0</v>
      </c>
    </row>
    <row r="36" spans="1:23" x14ac:dyDescent="0.35">
      <c r="A36" s="2" t="s">
        <v>99</v>
      </c>
      <c r="B36" s="2" t="s">
        <v>159</v>
      </c>
      <c r="C36" s="2"/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10">
        <f>SUM(H36/10511000*100)</f>
        <v>0</v>
      </c>
      <c r="J36" s="2">
        <v>0</v>
      </c>
      <c r="K36" s="2">
        <v>0</v>
      </c>
      <c r="L36" s="2">
        <f>+J36+K36</f>
        <v>0</v>
      </c>
      <c r="M36" s="10">
        <f>SUM(L36/10511000*100)</f>
        <v>0</v>
      </c>
      <c r="N36" s="2">
        <v>0</v>
      </c>
      <c r="O36" s="10">
        <f>SUM((H36+N36)/10511000*100)</f>
        <v>0</v>
      </c>
      <c r="P36" s="2">
        <v>0</v>
      </c>
      <c r="Q36" s="10">
        <v>0</v>
      </c>
      <c r="R36" s="2" t="s">
        <v>71</v>
      </c>
      <c r="S36" s="2" t="s">
        <v>71</v>
      </c>
      <c r="T36" s="2">
        <v>0</v>
      </c>
      <c r="U36" s="2">
        <v>0</v>
      </c>
      <c r="V36" s="2">
        <v>0</v>
      </c>
      <c r="W36" s="2">
        <v>0</v>
      </c>
    </row>
    <row r="37" spans="1:23" s="4" customFormat="1" x14ac:dyDescent="0.35">
      <c r="A37" s="8"/>
      <c r="B37" s="8" t="s">
        <v>160</v>
      </c>
      <c r="C37" s="8"/>
      <c r="D37" s="8">
        <f t="shared" ref="D37:P37" si="10">+D34+D35+D36</f>
        <v>0</v>
      </c>
      <c r="E37" s="8">
        <f t="shared" si="10"/>
        <v>0</v>
      </c>
      <c r="F37" s="8">
        <f t="shared" si="10"/>
        <v>0</v>
      </c>
      <c r="G37" s="8">
        <f t="shared" si="10"/>
        <v>0</v>
      </c>
      <c r="H37" s="8">
        <f t="shared" si="10"/>
        <v>0</v>
      </c>
      <c r="I37" s="11">
        <f t="shared" si="10"/>
        <v>0</v>
      </c>
      <c r="J37" s="8">
        <f t="shared" si="10"/>
        <v>0</v>
      </c>
      <c r="K37" s="8">
        <f t="shared" si="10"/>
        <v>0</v>
      </c>
      <c r="L37" s="8">
        <f t="shared" si="10"/>
        <v>0</v>
      </c>
      <c r="M37" s="11">
        <f t="shared" si="10"/>
        <v>0</v>
      </c>
      <c r="N37" s="8">
        <f t="shared" si="10"/>
        <v>0</v>
      </c>
      <c r="O37" s="11">
        <f t="shared" si="10"/>
        <v>0</v>
      </c>
      <c r="P37" s="8">
        <f t="shared" si="10"/>
        <v>0</v>
      </c>
      <c r="Q37" s="11" t="e">
        <f>SUM(P37/H37*100)</f>
        <v>#DIV/0!</v>
      </c>
      <c r="R37" s="8" t="s">
        <v>71</v>
      </c>
      <c r="S37" s="8" t="s">
        <v>71</v>
      </c>
      <c r="T37" s="8">
        <f>+T34+T35+T36</f>
        <v>0</v>
      </c>
      <c r="U37" s="8">
        <f>+U34+U35+U36</f>
        <v>0</v>
      </c>
      <c r="V37" s="8">
        <f>+V34+V35+V36</f>
        <v>0</v>
      </c>
      <c r="W37" s="8">
        <f>+W34+W35+W36</f>
        <v>0</v>
      </c>
    </row>
    <row r="38" spans="1:23" x14ac:dyDescent="0.35">
      <c r="A38" s="3" t="s">
        <v>161</v>
      </c>
      <c r="B38" s="2" t="s">
        <v>162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35">
      <c r="A39" s="2" t="s">
        <v>87</v>
      </c>
      <c r="B39" s="2" t="s">
        <v>163</v>
      </c>
      <c r="C39" s="2"/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10">
        <f t="shared" ref="I39:I47" si="11">SUM(H39/10511000*100)</f>
        <v>0</v>
      </c>
      <c r="J39" s="2">
        <v>0</v>
      </c>
      <c r="K39" s="2">
        <v>0</v>
      </c>
      <c r="L39" s="2">
        <f t="shared" ref="L39:L47" si="12">+J39+K39</f>
        <v>0</v>
      </c>
      <c r="M39" s="10">
        <f t="shared" ref="M39:M47" si="13">SUM(L39/10511000*100)</f>
        <v>0</v>
      </c>
      <c r="N39" s="2">
        <v>0</v>
      </c>
      <c r="O39" s="10">
        <f t="shared" ref="O39:O47" si="14">SUM((H39+N39)/10511000*100)</f>
        <v>0</v>
      </c>
      <c r="P39" s="2">
        <v>0</v>
      </c>
      <c r="Q39" s="10">
        <v>0</v>
      </c>
      <c r="R39" s="2" t="s">
        <v>71</v>
      </c>
      <c r="S39" s="2" t="s">
        <v>71</v>
      </c>
      <c r="T39" s="2">
        <v>0</v>
      </c>
      <c r="U39" s="2">
        <v>0</v>
      </c>
      <c r="V39" s="2">
        <v>0</v>
      </c>
      <c r="W39" s="2">
        <v>0</v>
      </c>
    </row>
    <row r="40" spans="1:23" x14ac:dyDescent="0.35">
      <c r="A40" s="2" t="s">
        <v>97</v>
      </c>
      <c r="B40" s="2" t="s">
        <v>164</v>
      </c>
      <c r="C40" s="2"/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10">
        <f t="shared" si="11"/>
        <v>0</v>
      </c>
      <c r="J40" s="2">
        <v>0</v>
      </c>
      <c r="K40" s="2">
        <v>0</v>
      </c>
      <c r="L40" s="2">
        <f t="shared" si="12"/>
        <v>0</v>
      </c>
      <c r="M40" s="10">
        <f t="shared" si="13"/>
        <v>0</v>
      </c>
      <c r="N40" s="2">
        <v>0</v>
      </c>
      <c r="O40" s="10">
        <f t="shared" si="14"/>
        <v>0</v>
      </c>
      <c r="P40" s="2">
        <v>0</v>
      </c>
      <c r="Q40" s="10">
        <v>0</v>
      </c>
      <c r="R40" s="2" t="s">
        <v>71</v>
      </c>
      <c r="S40" s="2" t="s">
        <v>71</v>
      </c>
      <c r="T40" s="2">
        <v>0</v>
      </c>
      <c r="U40" s="2">
        <v>0</v>
      </c>
      <c r="V40" s="2">
        <v>0</v>
      </c>
      <c r="W40" s="2">
        <v>0</v>
      </c>
    </row>
    <row r="41" spans="1:23" x14ac:dyDescent="0.35">
      <c r="A41" s="2" t="s">
        <v>99</v>
      </c>
      <c r="B41" s="2" t="s">
        <v>165</v>
      </c>
      <c r="C41" s="2"/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10">
        <f t="shared" si="11"/>
        <v>0</v>
      </c>
      <c r="J41" s="2">
        <v>0</v>
      </c>
      <c r="K41" s="2">
        <v>0</v>
      </c>
      <c r="L41" s="2">
        <f t="shared" si="12"/>
        <v>0</v>
      </c>
      <c r="M41" s="10">
        <f t="shared" si="13"/>
        <v>0</v>
      </c>
      <c r="N41" s="2">
        <v>0</v>
      </c>
      <c r="O41" s="10">
        <f t="shared" si="14"/>
        <v>0</v>
      </c>
      <c r="P41" s="2">
        <v>0</v>
      </c>
      <c r="Q41" s="10">
        <v>0</v>
      </c>
      <c r="R41" s="2" t="s">
        <v>71</v>
      </c>
      <c r="S41" s="2" t="s">
        <v>71</v>
      </c>
      <c r="T41" s="2">
        <v>0</v>
      </c>
      <c r="U41" s="2">
        <v>0</v>
      </c>
      <c r="V41" s="2">
        <v>0</v>
      </c>
      <c r="W41" s="2">
        <v>0</v>
      </c>
    </row>
    <row r="42" spans="1:23" x14ac:dyDescent="0.35">
      <c r="A42" s="2" t="s">
        <v>101</v>
      </c>
      <c r="B42" s="2" t="s">
        <v>166</v>
      </c>
      <c r="C42" s="2"/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10">
        <f t="shared" si="11"/>
        <v>0</v>
      </c>
      <c r="J42" s="2">
        <v>0</v>
      </c>
      <c r="K42" s="2">
        <v>0</v>
      </c>
      <c r="L42" s="2">
        <f t="shared" si="12"/>
        <v>0</v>
      </c>
      <c r="M42" s="10">
        <f t="shared" si="13"/>
        <v>0</v>
      </c>
      <c r="N42" s="2">
        <v>0</v>
      </c>
      <c r="O42" s="10">
        <f t="shared" si="14"/>
        <v>0</v>
      </c>
      <c r="P42" s="2">
        <v>0</v>
      </c>
      <c r="Q42" s="10">
        <v>0</v>
      </c>
      <c r="R42" s="2" t="s">
        <v>71</v>
      </c>
      <c r="S42" s="2" t="s">
        <v>71</v>
      </c>
      <c r="T42" s="2">
        <v>0</v>
      </c>
      <c r="U42" s="2">
        <v>0</v>
      </c>
      <c r="V42" s="2">
        <v>0</v>
      </c>
      <c r="W42" s="2">
        <v>0</v>
      </c>
    </row>
    <row r="43" spans="1:23" x14ac:dyDescent="0.35">
      <c r="A43" s="2" t="s">
        <v>110</v>
      </c>
      <c r="B43" s="2" t="s">
        <v>167</v>
      </c>
      <c r="C43" s="2"/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10">
        <f t="shared" si="11"/>
        <v>0</v>
      </c>
      <c r="J43" s="2">
        <v>0</v>
      </c>
      <c r="K43" s="2">
        <v>0</v>
      </c>
      <c r="L43" s="2">
        <f t="shared" si="12"/>
        <v>0</v>
      </c>
      <c r="M43" s="10">
        <f t="shared" si="13"/>
        <v>0</v>
      </c>
      <c r="N43" s="2">
        <v>0</v>
      </c>
      <c r="O43" s="10">
        <f t="shared" si="14"/>
        <v>0</v>
      </c>
      <c r="P43" s="2">
        <v>0</v>
      </c>
      <c r="Q43" s="10">
        <v>0</v>
      </c>
      <c r="R43" s="2" t="s">
        <v>71</v>
      </c>
      <c r="S43" s="2" t="s">
        <v>71</v>
      </c>
      <c r="T43" s="2">
        <v>0</v>
      </c>
      <c r="U43" s="2">
        <v>0</v>
      </c>
      <c r="V43" s="2">
        <v>0</v>
      </c>
      <c r="W43" s="2">
        <v>0</v>
      </c>
    </row>
    <row r="44" spans="1:23" x14ac:dyDescent="0.35">
      <c r="A44" s="2" t="s">
        <v>131</v>
      </c>
      <c r="B44" s="2" t="s">
        <v>168</v>
      </c>
      <c r="C44" s="2"/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10">
        <f t="shared" si="11"/>
        <v>0</v>
      </c>
      <c r="J44" s="2">
        <v>0</v>
      </c>
      <c r="K44" s="2">
        <v>0</v>
      </c>
      <c r="L44" s="2">
        <f t="shared" si="12"/>
        <v>0</v>
      </c>
      <c r="M44" s="10">
        <f t="shared" si="13"/>
        <v>0</v>
      </c>
      <c r="N44" s="2">
        <v>0</v>
      </c>
      <c r="O44" s="10">
        <f t="shared" si="14"/>
        <v>0</v>
      </c>
      <c r="P44" s="2">
        <v>0</v>
      </c>
      <c r="Q44" s="10">
        <v>0</v>
      </c>
      <c r="R44" s="2" t="s">
        <v>71</v>
      </c>
      <c r="S44" s="2" t="s">
        <v>71</v>
      </c>
      <c r="T44" s="2">
        <v>0</v>
      </c>
      <c r="U44" s="2">
        <v>0</v>
      </c>
      <c r="V44" s="2">
        <v>0</v>
      </c>
      <c r="W44" s="2">
        <v>0</v>
      </c>
    </row>
    <row r="45" spans="1:23" x14ac:dyDescent="0.35">
      <c r="A45" s="3" t="s">
        <v>133</v>
      </c>
      <c r="B45" s="2" t="s">
        <v>169</v>
      </c>
      <c r="C45" s="2"/>
      <c r="D45" s="2">
        <v>911</v>
      </c>
      <c r="E45" s="2">
        <v>1016030</v>
      </c>
      <c r="F45" s="2">
        <v>0</v>
      </c>
      <c r="G45" s="2">
        <v>0</v>
      </c>
      <c r="H45" s="2">
        <v>1016030</v>
      </c>
      <c r="I45" s="10">
        <f t="shared" si="11"/>
        <v>9.6663495385786327</v>
      </c>
      <c r="J45" s="2">
        <v>1016030</v>
      </c>
      <c r="K45" s="2">
        <v>0</v>
      </c>
      <c r="L45" s="2">
        <f t="shared" si="12"/>
        <v>1016030</v>
      </c>
      <c r="M45" s="10">
        <f t="shared" si="13"/>
        <v>9.6663495385786327</v>
      </c>
      <c r="N45" s="2">
        <v>0</v>
      </c>
      <c r="O45" s="10">
        <f t="shared" si="14"/>
        <v>9.6663495385786327</v>
      </c>
      <c r="P45" s="2">
        <v>121030</v>
      </c>
      <c r="Q45" s="10">
        <f>SUM(P45/H45*100)</f>
        <v>11.912049841048001</v>
      </c>
      <c r="R45" s="2" t="s">
        <v>71</v>
      </c>
      <c r="S45" s="2" t="s">
        <v>71</v>
      </c>
      <c r="T45" s="2">
        <v>1016030</v>
      </c>
      <c r="U45" s="2">
        <v>0</v>
      </c>
      <c r="V45" s="2">
        <v>0</v>
      </c>
      <c r="W45" s="2">
        <v>0</v>
      </c>
    </row>
    <row r="46" spans="1:23" x14ac:dyDescent="0.35">
      <c r="A46" s="3" t="s">
        <v>135</v>
      </c>
      <c r="B46" s="2" t="s">
        <v>170</v>
      </c>
      <c r="C46" s="2"/>
      <c r="D46" s="2">
        <v>3</v>
      </c>
      <c r="E46" s="2">
        <v>194000</v>
      </c>
      <c r="F46" s="2">
        <v>0</v>
      </c>
      <c r="G46" s="2">
        <v>0</v>
      </c>
      <c r="H46" s="2">
        <v>194000</v>
      </c>
      <c r="I46" s="10">
        <f t="shared" si="11"/>
        <v>1.8456854723622871</v>
      </c>
      <c r="J46" s="2">
        <v>194000</v>
      </c>
      <c r="K46" s="2">
        <v>0</v>
      </c>
      <c r="L46" s="2">
        <f t="shared" si="12"/>
        <v>194000</v>
      </c>
      <c r="M46" s="10">
        <f t="shared" si="13"/>
        <v>1.8456854723622871</v>
      </c>
      <c r="N46" s="2">
        <v>0</v>
      </c>
      <c r="O46" s="10">
        <f t="shared" si="14"/>
        <v>1.8456854723622871</v>
      </c>
      <c r="P46" s="2">
        <v>0</v>
      </c>
      <c r="Q46" s="10">
        <v>0</v>
      </c>
      <c r="R46" s="2" t="s">
        <v>71</v>
      </c>
      <c r="S46" s="2" t="s">
        <v>71</v>
      </c>
      <c r="T46" s="2">
        <v>194000</v>
      </c>
      <c r="U46" s="2">
        <v>0</v>
      </c>
      <c r="V46" s="2">
        <v>0</v>
      </c>
      <c r="W46" s="2">
        <v>0</v>
      </c>
    </row>
    <row r="47" spans="1:23" x14ac:dyDescent="0.35">
      <c r="A47" s="2"/>
      <c r="B47" s="2" t="s">
        <v>171</v>
      </c>
      <c r="C47" s="2" t="s">
        <v>172</v>
      </c>
      <c r="D47" s="2">
        <v>1</v>
      </c>
      <c r="E47" s="2">
        <v>106000</v>
      </c>
      <c r="F47" s="2">
        <v>0</v>
      </c>
      <c r="G47" s="2">
        <v>0</v>
      </c>
      <c r="H47" s="2">
        <v>106000</v>
      </c>
      <c r="I47" s="10">
        <f t="shared" si="11"/>
        <v>1.0084673199505281</v>
      </c>
      <c r="J47" s="2">
        <v>106000</v>
      </c>
      <c r="K47" s="2">
        <v>0</v>
      </c>
      <c r="L47" s="2">
        <f t="shared" si="12"/>
        <v>106000</v>
      </c>
      <c r="M47" s="10">
        <f t="shared" si="13"/>
        <v>1.0084673199505281</v>
      </c>
      <c r="N47" s="2">
        <v>0</v>
      </c>
      <c r="O47" s="10">
        <f t="shared" si="14"/>
        <v>1.0084673199505281</v>
      </c>
      <c r="P47" s="2">
        <v>0</v>
      </c>
      <c r="Q47" s="10">
        <f>SUM(P47/H47*100)</f>
        <v>0</v>
      </c>
      <c r="R47" s="2" t="s">
        <v>71</v>
      </c>
      <c r="S47" s="2" t="s">
        <v>71</v>
      </c>
      <c r="T47" s="2">
        <v>106000</v>
      </c>
      <c r="U47" s="2">
        <v>0</v>
      </c>
      <c r="V47" s="2">
        <v>0</v>
      </c>
      <c r="W47" s="2">
        <v>0</v>
      </c>
    </row>
    <row r="48" spans="1:23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35">
      <c r="A49" s="2" t="s">
        <v>137</v>
      </c>
      <c r="B49" s="2" t="s">
        <v>173</v>
      </c>
      <c r="C49" s="2"/>
      <c r="D49" s="2">
        <v>9</v>
      </c>
      <c r="E49" s="2">
        <v>9000</v>
      </c>
      <c r="F49" s="2">
        <v>0</v>
      </c>
      <c r="G49" s="2">
        <v>0</v>
      </c>
      <c r="H49" s="2">
        <v>9000</v>
      </c>
      <c r="I49" s="10">
        <f t="shared" ref="I49:I54" si="15">SUM(H49/10511000*100)</f>
        <v>8.5624583769384463E-2</v>
      </c>
      <c r="J49" s="2">
        <v>9000</v>
      </c>
      <c r="K49" s="2">
        <v>0</v>
      </c>
      <c r="L49" s="2">
        <f t="shared" ref="L49:L54" si="16">+J49+K49</f>
        <v>9000</v>
      </c>
      <c r="M49" s="10">
        <f t="shared" ref="M49:M54" si="17">SUM(L49/10511000*100)</f>
        <v>8.5624583769384463E-2</v>
      </c>
      <c r="N49" s="2">
        <v>0</v>
      </c>
      <c r="O49" s="10">
        <f t="shared" ref="O49:O54" si="18">SUM((H49+N49)/10511000*100)</f>
        <v>8.5624583769384463E-2</v>
      </c>
      <c r="P49" s="2">
        <v>0</v>
      </c>
      <c r="Q49" s="10">
        <v>0</v>
      </c>
      <c r="R49" s="2" t="s">
        <v>71</v>
      </c>
      <c r="S49" s="2" t="s">
        <v>71</v>
      </c>
      <c r="T49" s="2">
        <v>9000</v>
      </c>
      <c r="U49" s="2">
        <v>0</v>
      </c>
      <c r="V49" s="2">
        <v>0</v>
      </c>
      <c r="W49" s="2">
        <v>0</v>
      </c>
    </row>
    <row r="50" spans="1:23" x14ac:dyDescent="0.35">
      <c r="A50" s="2" t="s">
        <v>139</v>
      </c>
      <c r="B50" s="2" t="s">
        <v>174</v>
      </c>
      <c r="C50" s="2"/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10">
        <f t="shared" si="15"/>
        <v>0</v>
      </c>
      <c r="J50" s="2">
        <v>0</v>
      </c>
      <c r="K50" s="2">
        <v>0</v>
      </c>
      <c r="L50" s="2">
        <f t="shared" si="16"/>
        <v>0</v>
      </c>
      <c r="M50" s="10">
        <f t="shared" si="17"/>
        <v>0</v>
      </c>
      <c r="N50" s="2">
        <v>0</v>
      </c>
      <c r="O50" s="10">
        <f t="shared" si="18"/>
        <v>0</v>
      </c>
      <c r="P50" s="2">
        <v>0</v>
      </c>
      <c r="Q50" s="10">
        <v>0</v>
      </c>
      <c r="R50" s="2" t="s">
        <v>71</v>
      </c>
      <c r="S50" s="2" t="s">
        <v>71</v>
      </c>
      <c r="T50" s="2">
        <v>0</v>
      </c>
      <c r="U50" s="2">
        <v>0</v>
      </c>
      <c r="V50" s="2">
        <v>0</v>
      </c>
      <c r="W50" s="2">
        <v>0</v>
      </c>
    </row>
    <row r="51" spans="1:23" x14ac:dyDescent="0.35">
      <c r="A51" s="2" t="s">
        <v>141</v>
      </c>
      <c r="B51" s="2" t="s">
        <v>175</v>
      </c>
      <c r="C51" s="2"/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10">
        <f t="shared" si="15"/>
        <v>0</v>
      </c>
      <c r="J51" s="2">
        <v>0</v>
      </c>
      <c r="K51" s="2">
        <v>0</v>
      </c>
      <c r="L51" s="2">
        <f t="shared" si="16"/>
        <v>0</v>
      </c>
      <c r="M51" s="10">
        <f t="shared" si="17"/>
        <v>0</v>
      </c>
      <c r="N51" s="2">
        <v>0</v>
      </c>
      <c r="O51" s="10">
        <f t="shared" si="18"/>
        <v>0</v>
      </c>
      <c r="P51" s="2">
        <v>0</v>
      </c>
      <c r="Q51" s="10">
        <v>0</v>
      </c>
      <c r="R51" s="2" t="s">
        <v>71</v>
      </c>
      <c r="S51" s="2" t="s">
        <v>71</v>
      </c>
      <c r="T51" s="2">
        <v>0</v>
      </c>
      <c r="U51" s="2">
        <v>0</v>
      </c>
      <c r="V51" s="2">
        <v>0</v>
      </c>
      <c r="W51" s="2">
        <v>0</v>
      </c>
    </row>
    <row r="52" spans="1:23" x14ac:dyDescent="0.35">
      <c r="A52" s="2" t="s">
        <v>176</v>
      </c>
      <c r="B52" s="2" t="s">
        <v>177</v>
      </c>
      <c r="C52" s="2"/>
      <c r="D52" s="2">
        <v>3</v>
      </c>
      <c r="E52" s="2">
        <v>295000</v>
      </c>
      <c r="F52" s="2">
        <v>0</v>
      </c>
      <c r="G52" s="2">
        <v>0</v>
      </c>
      <c r="H52" s="2">
        <v>295000</v>
      </c>
      <c r="I52" s="10">
        <f t="shared" si="15"/>
        <v>2.8065835791076013</v>
      </c>
      <c r="J52" s="2">
        <v>295000</v>
      </c>
      <c r="K52" s="2">
        <v>0</v>
      </c>
      <c r="L52" s="2">
        <f t="shared" si="16"/>
        <v>295000</v>
      </c>
      <c r="M52" s="10">
        <f t="shared" si="17"/>
        <v>2.8065835791076013</v>
      </c>
      <c r="N52" s="2">
        <v>0</v>
      </c>
      <c r="O52" s="10">
        <f t="shared" si="18"/>
        <v>2.8065835791076013</v>
      </c>
      <c r="P52" s="2">
        <v>0</v>
      </c>
      <c r="Q52" s="10">
        <v>0</v>
      </c>
      <c r="R52" s="2" t="s">
        <v>71</v>
      </c>
      <c r="S52" s="2" t="s">
        <v>71</v>
      </c>
      <c r="T52" s="2">
        <v>295000</v>
      </c>
      <c r="U52" s="2">
        <v>0</v>
      </c>
      <c r="V52" s="2">
        <v>0</v>
      </c>
      <c r="W52" s="2">
        <v>0</v>
      </c>
    </row>
    <row r="53" spans="1:23" x14ac:dyDescent="0.35">
      <c r="A53" s="2"/>
      <c r="B53" s="2" t="s">
        <v>178</v>
      </c>
      <c r="C53" s="2" t="s">
        <v>179</v>
      </c>
      <c r="D53" s="2">
        <v>1</v>
      </c>
      <c r="E53" s="2">
        <v>137000</v>
      </c>
      <c r="F53" s="2">
        <v>0</v>
      </c>
      <c r="G53" s="2">
        <v>0</v>
      </c>
      <c r="H53" s="2">
        <v>137000</v>
      </c>
      <c r="I53" s="10">
        <f t="shared" si="15"/>
        <v>1.3033964418228523</v>
      </c>
      <c r="J53" s="2">
        <v>137000</v>
      </c>
      <c r="K53" s="2">
        <v>0</v>
      </c>
      <c r="L53" s="2">
        <f t="shared" si="16"/>
        <v>137000</v>
      </c>
      <c r="M53" s="10">
        <f t="shared" si="17"/>
        <v>1.3033964418228523</v>
      </c>
      <c r="N53" s="2">
        <v>0</v>
      </c>
      <c r="O53" s="10">
        <f t="shared" si="18"/>
        <v>1.3033964418228523</v>
      </c>
      <c r="P53" s="2">
        <v>0</v>
      </c>
      <c r="Q53" s="10">
        <f>SUM(P53/H53*100)</f>
        <v>0</v>
      </c>
      <c r="R53" s="2" t="s">
        <v>71</v>
      </c>
      <c r="S53" s="2" t="s">
        <v>71</v>
      </c>
      <c r="T53" s="2">
        <v>137000</v>
      </c>
      <c r="U53" s="2"/>
      <c r="V53" s="2"/>
      <c r="W53" s="2"/>
    </row>
    <row r="54" spans="1:23" x14ac:dyDescent="0.35">
      <c r="A54" s="2"/>
      <c r="B54" s="2" t="s">
        <v>180</v>
      </c>
      <c r="C54" s="2" t="s">
        <v>181</v>
      </c>
      <c r="D54" s="2">
        <v>1</v>
      </c>
      <c r="E54" s="2">
        <v>144000</v>
      </c>
      <c r="F54" s="2">
        <v>0</v>
      </c>
      <c r="G54" s="2">
        <v>0</v>
      </c>
      <c r="H54" s="2">
        <v>144000</v>
      </c>
      <c r="I54" s="10">
        <f t="shared" si="15"/>
        <v>1.3699933403101514</v>
      </c>
      <c r="J54" s="2">
        <v>144000</v>
      </c>
      <c r="K54" s="2">
        <v>0</v>
      </c>
      <c r="L54" s="2">
        <f t="shared" si="16"/>
        <v>144000</v>
      </c>
      <c r="M54" s="10">
        <f t="shared" si="17"/>
        <v>1.3699933403101514</v>
      </c>
      <c r="N54" s="2">
        <v>0</v>
      </c>
      <c r="O54" s="10">
        <f t="shared" si="18"/>
        <v>1.3699933403101514</v>
      </c>
      <c r="P54" s="2">
        <v>0</v>
      </c>
      <c r="Q54" s="10">
        <f>SUM(P54/H54*100)</f>
        <v>0</v>
      </c>
      <c r="R54" s="2" t="s">
        <v>71</v>
      </c>
      <c r="S54" s="2" t="s">
        <v>71</v>
      </c>
      <c r="T54" s="2">
        <v>144000</v>
      </c>
      <c r="U54" s="2"/>
      <c r="V54" s="2"/>
      <c r="W54" s="2"/>
    </row>
    <row r="55" spans="1:23" x14ac:dyDescent="0.35">
      <c r="A55" s="2" t="s">
        <v>182</v>
      </c>
      <c r="B55" s="2" t="s">
        <v>102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35">
      <c r="A56" s="2"/>
      <c r="B56" s="2" t="s">
        <v>183</v>
      </c>
      <c r="C56" s="2"/>
      <c r="D56" s="2">
        <v>76</v>
      </c>
      <c r="E56" s="2">
        <v>77000</v>
      </c>
      <c r="F56" s="2">
        <v>0</v>
      </c>
      <c r="G56" s="2">
        <v>0</v>
      </c>
      <c r="H56" s="2">
        <v>77000</v>
      </c>
      <c r="I56" s="10">
        <f>SUM(H56/10511000*100)</f>
        <v>0.73256588336028916</v>
      </c>
      <c r="J56" s="2">
        <v>77000</v>
      </c>
      <c r="K56" s="2">
        <v>0</v>
      </c>
      <c r="L56" s="2">
        <f>+J56+K56</f>
        <v>77000</v>
      </c>
      <c r="M56" s="10">
        <f>SUM(L56/10511000*100)</f>
        <v>0.73256588336028916</v>
      </c>
      <c r="N56" s="2">
        <v>0</v>
      </c>
      <c r="O56" s="10">
        <f>SUM((H56+N56)/10511000*100)</f>
        <v>0.73256588336028916</v>
      </c>
      <c r="P56" s="2">
        <v>0</v>
      </c>
      <c r="Q56" s="10">
        <v>0</v>
      </c>
      <c r="R56" s="2" t="s">
        <v>71</v>
      </c>
      <c r="S56" s="2" t="s">
        <v>71</v>
      </c>
      <c r="T56" s="2">
        <v>77000</v>
      </c>
      <c r="U56" s="2">
        <v>0</v>
      </c>
      <c r="V56" s="2">
        <v>0</v>
      </c>
      <c r="W56" s="2">
        <v>0</v>
      </c>
    </row>
    <row r="57" spans="1:23" s="4" customFormat="1" x14ac:dyDescent="0.35">
      <c r="A57" s="8"/>
      <c r="B57" s="8" t="s">
        <v>184</v>
      </c>
      <c r="C57" s="8"/>
      <c r="D57" s="8">
        <f t="shared" ref="D57:P57" si="19">+D39+D40+D41+D42+D43+D44+D45+D46+D49+D50+D51+D52+D56</f>
        <v>1002</v>
      </c>
      <c r="E57" s="8">
        <f t="shared" si="19"/>
        <v>1591030</v>
      </c>
      <c r="F57" s="8">
        <f t="shared" si="19"/>
        <v>0</v>
      </c>
      <c r="G57" s="8">
        <f t="shared" si="19"/>
        <v>0</v>
      </c>
      <c r="H57" s="8">
        <f t="shared" si="19"/>
        <v>1591030</v>
      </c>
      <c r="I57" s="11">
        <f t="shared" si="19"/>
        <v>15.136809057178194</v>
      </c>
      <c r="J57" s="8">
        <f t="shared" si="19"/>
        <v>1591030</v>
      </c>
      <c r="K57" s="8">
        <f t="shared" si="19"/>
        <v>0</v>
      </c>
      <c r="L57" s="8">
        <f t="shared" si="19"/>
        <v>1591030</v>
      </c>
      <c r="M57" s="11">
        <f t="shared" si="19"/>
        <v>15.136809057178194</v>
      </c>
      <c r="N57" s="8">
        <f t="shared" si="19"/>
        <v>0</v>
      </c>
      <c r="O57" s="11">
        <f t="shared" si="19"/>
        <v>15.136809057178194</v>
      </c>
      <c r="P57" s="8">
        <f t="shared" si="19"/>
        <v>121030</v>
      </c>
      <c r="Q57" s="11">
        <f>SUM(P57/H57*100)</f>
        <v>7.6070218663381581</v>
      </c>
      <c r="R57" s="8"/>
      <c r="S57" s="8"/>
      <c r="T57" s="8">
        <f>+T39+T40+T41+T42+T43+T44+T45+T46+T49+T50+T51+T52+T56</f>
        <v>1591030</v>
      </c>
      <c r="U57" s="8"/>
      <c r="V57" s="8"/>
      <c r="W57" s="8"/>
    </row>
    <row r="58" spans="1:23" s="4" customFormat="1" x14ac:dyDescent="0.35">
      <c r="A58" s="8"/>
      <c r="B58" s="8" t="s">
        <v>185</v>
      </c>
      <c r="C58" s="8"/>
      <c r="D58" s="8">
        <f t="shared" ref="D58:P58" si="20">+D21+D32+D37+D57</f>
        <v>1010</v>
      </c>
      <c r="E58" s="8">
        <f t="shared" si="20"/>
        <v>2911030</v>
      </c>
      <c r="F58" s="8">
        <f t="shared" si="20"/>
        <v>0</v>
      </c>
      <c r="G58" s="8">
        <f t="shared" si="20"/>
        <v>0</v>
      </c>
      <c r="H58" s="8">
        <f t="shared" si="20"/>
        <v>2911030</v>
      </c>
      <c r="I58" s="11">
        <f t="shared" si="20"/>
        <v>27.69508134335458</v>
      </c>
      <c r="J58" s="8">
        <f t="shared" si="20"/>
        <v>2911030</v>
      </c>
      <c r="K58" s="8">
        <f t="shared" si="20"/>
        <v>0</v>
      </c>
      <c r="L58" s="8">
        <f t="shared" si="20"/>
        <v>2911030</v>
      </c>
      <c r="M58" s="11">
        <f t="shared" si="20"/>
        <v>27.69508134335458</v>
      </c>
      <c r="N58" s="8">
        <f t="shared" si="20"/>
        <v>0</v>
      </c>
      <c r="O58" s="11">
        <f t="shared" si="20"/>
        <v>27.69508134335458</v>
      </c>
      <c r="P58" s="8">
        <f t="shared" si="20"/>
        <v>911030</v>
      </c>
      <c r="Q58" s="11">
        <f>SUM(P58/H58*100)</f>
        <v>31.295795646214568</v>
      </c>
      <c r="R58" s="8"/>
      <c r="S58" s="8"/>
      <c r="T58" s="8">
        <f>+T21+T32+T37+T57</f>
        <v>2911030</v>
      </c>
      <c r="U58" s="8">
        <f>+U21+U32+U37+U57</f>
        <v>0</v>
      </c>
      <c r="V58" s="8">
        <f>+V21+V32+V37+V57</f>
        <v>0</v>
      </c>
      <c r="W58" s="8">
        <f>+W21+W32+W37+W57</f>
        <v>0</v>
      </c>
    </row>
  </sheetData>
  <mergeCells count="9">
    <mergeCell ref="U3:W3"/>
    <mergeCell ref="J4:L4"/>
    <mergeCell ref="U4:W4"/>
    <mergeCell ref="J6:M6"/>
    <mergeCell ref="P6:Q6"/>
    <mergeCell ref="R6:S6"/>
    <mergeCell ref="J3:M3"/>
    <mergeCell ref="P3:Q3"/>
    <mergeCell ref="R3:S3"/>
  </mergeCells>
  <pageMargins left="0.7" right="0.7" top="0.75" bottom="0.75" header="0.3" footer="0.3"/>
  <pageSetup paperSize="9" scale="3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view="pageBreakPreview" zoomScale="60" zoomScaleNormal="100" workbookViewId="0">
      <selection activeCell="B28" sqref="B28"/>
    </sheetView>
  </sheetViews>
  <sheetFormatPr defaultRowHeight="14.5" x14ac:dyDescent="0.35"/>
  <cols>
    <col min="1" max="1" width="10.7265625" customWidth="1"/>
    <col min="2" max="2" width="45.7265625" customWidth="1"/>
    <col min="3" max="3" width="12.7265625" customWidth="1"/>
    <col min="4" max="8" width="16.7265625" customWidth="1"/>
    <col min="9" max="13" width="12.7265625" customWidth="1"/>
    <col min="14" max="15" width="20.7265625" customWidth="1"/>
    <col min="16" max="18" width="12.7265625" customWidth="1"/>
    <col min="19" max="20" width="16.7265625" customWidth="1"/>
  </cols>
  <sheetData>
    <row r="1" spans="1:20" s="5" customFormat="1" ht="15.75" x14ac:dyDescent="0.25">
      <c r="A1" s="5" t="s">
        <v>186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115</v>
      </c>
      <c r="J3" s="22" t="s">
        <v>40</v>
      </c>
      <c r="K3" s="22"/>
      <c r="L3" s="22"/>
      <c r="M3" s="22"/>
      <c r="N3" s="6" t="s">
        <v>41</v>
      </c>
      <c r="O3" s="6" t="s">
        <v>42</v>
      </c>
      <c r="P3" s="22" t="s">
        <v>43</v>
      </c>
      <c r="Q3" s="22"/>
      <c r="R3" s="22" t="s">
        <v>44</v>
      </c>
      <c r="S3" s="22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23" t="s">
        <v>46</v>
      </c>
      <c r="K4" s="23"/>
      <c r="L4" s="23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ht="15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ht="15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24" t="s">
        <v>61</v>
      </c>
      <c r="K6" s="24"/>
      <c r="L6" s="24"/>
      <c r="M6" s="24"/>
      <c r="N6" s="13" t="s">
        <v>62</v>
      </c>
      <c r="O6" s="13" t="s">
        <v>63</v>
      </c>
      <c r="P6" s="24" t="s">
        <v>64</v>
      </c>
      <c r="Q6" s="24"/>
      <c r="R6" s="24" t="s">
        <v>65</v>
      </c>
      <c r="S6" s="24"/>
      <c r="T6" s="13" t="s">
        <v>66</v>
      </c>
    </row>
    <row r="7" spans="1:20" ht="15" x14ac:dyDescent="0.25">
      <c r="A7" s="3" t="s">
        <v>85</v>
      </c>
      <c r="B7" s="2" t="s">
        <v>187</v>
      </c>
      <c r="C7" s="2"/>
      <c r="D7" s="2">
        <v>0</v>
      </c>
      <c r="E7" s="2">
        <v>0</v>
      </c>
      <c r="F7" s="2">
        <v>0</v>
      </c>
      <c r="G7" s="2">
        <v>0</v>
      </c>
      <c r="H7" s="2">
        <v>0</v>
      </c>
      <c r="I7" s="10">
        <f>SUM(H7/10511000*100)</f>
        <v>0</v>
      </c>
      <c r="J7" s="2">
        <v>0</v>
      </c>
      <c r="K7" s="2">
        <v>0</v>
      </c>
      <c r="L7" s="2">
        <f>+J7+K7</f>
        <v>0</v>
      </c>
      <c r="M7" s="10">
        <f>SUM(L7/10511000*100)</f>
        <v>0</v>
      </c>
      <c r="N7" s="2">
        <v>0</v>
      </c>
      <c r="O7" s="10">
        <f>SUM((H7+N7)/10511000*100)</f>
        <v>0</v>
      </c>
      <c r="P7" s="2">
        <v>0</v>
      </c>
      <c r="Q7" s="10">
        <v>0</v>
      </c>
      <c r="R7" s="2" t="s">
        <v>71</v>
      </c>
      <c r="S7" s="2" t="s">
        <v>71</v>
      </c>
      <c r="T7" s="2">
        <v>0</v>
      </c>
    </row>
    <row r="8" spans="1:20" ht="15" x14ac:dyDescent="0.25">
      <c r="A8" s="3" t="s">
        <v>104</v>
      </c>
      <c r="B8" s="2" t="s">
        <v>188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SUM(H8/10511000*100)</f>
        <v>0</v>
      </c>
      <c r="J8" s="2">
        <v>0</v>
      </c>
      <c r="K8" s="2">
        <v>0</v>
      </c>
      <c r="L8" s="2">
        <f>+J8+K8</f>
        <v>0</v>
      </c>
      <c r="M8" s="10">
        <f>SUM(L8/10511000*100)</f>
        <v>0</v>
      </c>
      <c r="N8" s="2">
        <v>0</v>
      </c>
      <c r="O8" s="10">
        <f>SUM((H8+N8)/10511000*100)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ht="1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4" customFormat="1" ht="15" x14ac:dyDescent="0.25">
      <c r="A10" s="8"/>
      <c r="B10" s="8" t="s">
        <v>189</v>
      </c>
      <c r="C10" s="8"/>
      <c r="D10" s="8">
        <f t="shared" ref="D10:Q10" si="0">+D7+D8</f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11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11">
        <f t="shared" si="0"/>
        <v>0</v>
      </c>
      <c r="N10" s="8">
        <f t="shared" si="0"/>
        <v>0</v>
      </c>
      <c r="O10" s="11">
        <f t="shared" si="0"/>
        <v>0</v>
      </c>
      <c r="P10" s="8">
        <f t="shared" si="0"/>
        <v>0</v>
      </c>
      <c r="Q10" s="11">
        <f t="shared" si="0"/>
        <v>0</v>
      </c>
      <c r="R10" s="8"/>
      <c r="S10" s="8"/>
      <c r="T10" s="8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  <pageSetup paperSize="9" scale="3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4.5" x14ac:dyDescent="0.35"/>
  <cols>
    <col min="1" max="1" width="50.7265625" customWidth="1"/>
    <col min="2" max="3" width="20.7265625" customWidth="1"/>
    <col min="5" max="5" width="20.7265625" customWidth="1"/>
  </cols>
  <sheetData>
    <row r="1" spans="1:4" s="5" customFormat="1" ht="15.75" x14ac:dyDescent="0.25">
      <c r="A1" s="14" t="s">
        <v>190</v>
      </c>
      <c r="B1" s="14"/>
      <c r="C1" s="14"/>
      <c r="D1" s="14"/>
    </row>
    <row r="2" spans="1:4" ht="15" x14ac:dyDescent="0.25">
      <c r="A2" s="2" t="s">
        <v>191</v>
      </c>
      <c r="B2" s="2" t="s">
        <v>192</v>
      </c>
      <c r="C2" s="2" t="s">
        <v>193</v>
      </c>
      <c r="D2" s="2" t="s">
        <v>194</v>
      </c>
    </row>
    <row r="3" spans="1:4" ht="15" x14ac:dyDescent="0.25">
      <c r="A3" s="2"/>
      <c r="B3" s="2"/>
      <c r="C3" s="2"/>
      <c r="D3" s="2"/>
    </row>
    <row r="4" spans="1:4" s="4" customFormat="1" ht="15" x14ac:dyDescent="0.25">
      <c r="A4" s="8" t="s">
        <v>78</v>
      </c>
      <c r="B4" s="8"/>
      <c r="C4" s="8">
        <f>SUM(C2:C3)</f>
        <v>0</v>
      </c>
      <c r="D4" s="8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3"/>
    </sheetView>
  </sheetViews>
  <sheetFormatPr defaultRowHeight="14.5" x14ac:dyDescent="0.35"/>
  <cols>
    <col min="1" max="2" width="50.7265625" customWidth="1"/>
  </cols>
  <sheetData>
    <row r="1" spans="1:2" s="5" customFormat="1" ht="15.75" x14ac:dyDescent="0.25">
      <c r="A1" s="26" t="s">
        <v>195</v>
      </c>
      <c r="B1" s="26"/>
    </row>
    <row r="2" spans="1:2" ht="15" x14ac:dyDescent="0.25">
      <c r="A2" s="2" t="s">
        <v>34</v>
      </c>
      <c r="B2" s="2" t="s">
        <v>193</v>
      </c>
    </row>
    <row r="3" spans="1:2" ht="15" x14ac:dyDescent="0.25">
      <c r="A3" s="2">
        <v>0</v>
      </c>
      <c r="B3" s="2">
        <v>0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/>
  </sheetViews>
  <sheetFormatPr defaultRowHeight="14.5" x14ac:dyDescent="0.35"/>
  <cols>
    <col min="1" max="1" width="6.7265625" customWidth="1"/>
    <col min="2" max="2" width="50.7265625" customWidth="1"/>
    <col min="3" max="4" width="12.7265625" customWidth="1"/>
    <col min="5" max="5" width="50.7265625" customWidth="1"/>
    <col min="6" max="7" width="12.7265625" customWidth="1"/>
    <col min="8" max="10" width="20.7265625" customWidth="1"/>
  </cols>
  <sheetData>
    <row r="1" spans="1:10" s="15" customFormat="1" ht="12.75" x14ac:dyDescent="0.2"/>
    <row r="2" spans="1:10" s="5" customFormat="1" ht="15.75" x14ac:dyDescent="0.25">
      <c r="A2" s="27" t="s">
        <v>196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15" customFormat="1" ht="51" x14ac:dyDescent="0.2">
      <c r="A3" s="16" t="s">
        <v>197</v>
      </c>
      <c r="B3" s="28" t="s">
        <v>198</v>
      </c>
      <c r="C3" s="28"/>
      <c r="D3" s="28"/>
      <c r="E3" s="28" t="s">
        <v>199</v>
      </c>
      <c r="F3" s="28"/>
      <c r="G3" s="28"/>
      <c r="H3" s="29" t="s">
        <v>200</v>
      </c>
      <c r="I3" s="29"/>
      <c r="J3" s="17" t="s">
        <v>201</v>
      </c>
    </row>
    <row r="4" spans="1:10" s="15" customFormat="1" ht="12.75" x14ac:dyDescent="0.2">
      <c r="A4" s="16" t="s">
        <v>202</v>
      </c>
      <c r="B4" s="29" t="s">
        <v>203</v>
      </c>
      <c r="C4" s="29"/>
      <c r="D4" s="29"/>
      <c r="E4" s="29" t="s">
        <v>204</v>
      </c>
      <c r="F4" s="29"/>
      <c r="G4" s="29"/>
      <c r="H4" s="29" t="s">
        <v>205</v>
      </c>
      <c r="I4" s="29"/>
      <c r="J4" s="18" t="s">
        <v>206</v>
      </c>
    </row>
    <row r="5" spans="1:10" s="15" customFormat="1" ht="51" x14ac:dyDescent="0.2">
      <c r="A5" s="16" t="s">
        <v>207</v>
      </c>
      <c r="B5" s="16" t="s">
        <v>208</v>
      </c>
      <c r="C5" s="16" t="s">
        <v>81</v>
      </c>
      <c r="D5" s="16" t="s">
        <v>209</v>
      </c>
      <c r="E5" s="16" t="s">
        <v>208</v>
      </c>
      <c r="F5" s="16" t="s">
        <v>81</v>
      </c>
      <c r="G5" s="16" t="s">
        <v>209</v>
      </c>
      <c r="H5" s="16" t="s">
        <v>210</v>
      </c>
      <c r="I5" s="17" t="s">
        <v>211</v>
      </c>
      <c r="J5" s="16"/>
    </row>
    <row r="6" spans="1:10" ht="15" x14ac:dyDescent="0.25">
      <c r="A6" s="2">
        <v>1</v>
      </c>
      <c r="B6" s="9" t="s">
        <v>212</v>
      </c>
      <c r="C6" s="9" t="s">
        <v>212</v>
      </c>
      <c r="D6" s="9" t="s">
        <v>212</v>
      </c>
      <c r="E6" s="9" t="s">
        <v>212</v>
      </c>
      <c r="F6" s="9" t="s">
        <v>212</v>
      </c>
      <c r="G6" s="9" t="s">
        <v>212</v>
      </c>
      <c r="H6" s="9" t="s">
        <v>212</v>
      </c>
      <c r="I6" s="9" t="s">
        <v>212</v>
      </c>
      <c r="J6" s="9" t="s">
        <v>212</v>
      </c>
    </row>
  </sheetData>
  <mergeCells count="7">
    <mergeCell ref="A2:J2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8"/>
    </sheetView>
  </sheetViews>
  <sheetFormatPr defaultRowHeight="14.5" x14ac:dyDescent="0.35"/>
  <cols>
    <col min="1" max="1" width="50.7265625" customWidth="1"/>
    <col min="2" max="3" width="20.7265625" customWidth="1"/>
    <col min="5" max="5" width="20.7265625" customWidth="1"/>
  </cols>
  <sheetData>
    <row r="1" spans="1:4" s="5" customFormat="1" ht="15.75" x14ac:dyDescent="0.25">
      <c r="A1" s="14" t="s">
        <v>213</v>
      </c>
      <c r="B1" s="14"/>
      <c r="C1" s="14"/>
      <c r="D1" s="14"/>
    </row>
    <row r="2" spans="1:4" ht="15" x14ac:dyDescent="0.25">
      <c r="A2" s="2"/>
      <c r="B2" s="2" t="s">
        <v>214</v>
      </c>
      <c r="C2" s="2" t="s">
        <v>215</v>
      </c>
      <c r="D2" s="2" t="s">
        <v>216</v>
      </c>
    </row>
    <row r="3" spans="1:4" ht="15" x14ac:dyDescent="0.25">
      <c r="A3" s="2" t="s">
        <v>217</v>
      </c>
      <c r="B3" s="2" t="s">
        <v>218</v>
      </c>
      <c r="C3" s="2" t="s">
        <v>218</v>
      </c>
      <c r="D3" s="3" t="s">
        <v>218</v>
      </c>
    </row>
    <row r="4" spans="1:4" ht="15" x14ac:dyDescent="0.25">
      <c r="A4" s="2" t="s">
        <v>219</v>
      </c>
      <c r="B4" s="2" t="s">
        <v>218</v>
      </c>
      <c r="C4" s="2" t="s">
        <v>218</v>
      </c>
      <c r="D4" s="3" t="s">
        <v>218</v>
      </c>
    </row>
    <row r="5" spans="1:4" ht="15" x14ac:dyDescent="0.25">
      <c r="A5" s="2" t="s">
        <v>220</v>
      </c>
      <c r="B5" s="2" t="s">
        <v>218</v>
      </c>
      <c r="C5" s="2" t="s">
        <v>218</v>
      </c>
      <c r="D5" s="3" t="s">
        <v>218</v>
      </c>
    </row>
    <row r="6" spans="1:4" ht="15" x14ac:dyDescent="0.25">
      <c r="A6" s="2" t="s">
        <v>221</v>
      </c>
      <c r="B6" s="2" t="s">
        <v>218</v>
      </c>
      <c r="C6" s="2" t="s">
        <v>218</v>
      </c>
      <c r="D6" s="3" t="s">
        <v>218</v>
      </c>
    </row>
    <row r="7" spans="1:4" ht="15" x14ac:dyDescent="0.25">
      <c r="A7" s="2" t="s">
        <v>222</v>
      </c>
      <c r="B7" s="2" t="s">
        <v>218</v>
      </c>
      <c r="C7" s="2" t="s">
        <v>218</v>
      </c>
      <c r="D7" s="3" t="s">
        <v>218</v>
      </c>
    </row>
    <row r="8" spans="1:4" ht="15" x14ac:dyDescent="0.25">
      <c r="A8" s="2"/>
      <c r="B8" s="2"/>
      <c r="C8" s="2"/>
      <c r="D8" s="2"/>
    </row>
  </sheetData>
  <pageMargins left="1.3888888888888888E-2" right="0.20833333333333334" top="0.83333333333333337" bottom="0.41666666666666669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Table-V SBOs</vt:lpstr>
      <vt:lpstr>Table-VI  foreign ownership</vt:lpstr>
      <vt:lpstr>Declaration!Print_Titles</vt:lpstr>
      <vt:lpstr>'Table-VI  foreign ownership'!Print_Titles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Godavarthi Vasantha Rao Chowdari</dc:creator>
  <cp:lastModifiedBy>dell</cp:lastModifiedBy>
  <cp:lastPrinted>2025-06-05T11:29:57Z</cp:lastPrinted>
  <dcterms:created xsi:type="dcterms:W3CDTF">2025-05-30T16:10:04Z</dcterms:created>
  <dcterms:modified xsi:type="dcterms:W3CDTF">2025-06-05T11:30:59Z</dcterms:modified>
</cp:coreProperties>
</file>